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tables/table6.xml" ContentType="application/vnd.openxmlformats-officedocument.spreadsheetml.table+xml"/>
  <Override PartName="/xl/charts/chart7.xml" ContentType="application/vnd.openxmlformats-officedocument.drawingml.chart+xml"/>
  <Override PartName="/xl/charts/chart8.xml" ContentType="application/vnd.openxmlformats-officedocument.drawingml.chart+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omments2.xml" ContentType="application/vnd.openxmlformats-officedocument.spreadsheetml.comments+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codeName="ThisWorkbook" defaultThemeVersion="124226"/>
  <mc:AlternateContent xmlns:mc="http://schemas.openxmlformats.org/markup-compatibility/2006">
    <mc:Choice Requires="x15">
      <x15ac:absPath xmlns:x15ac="http://schemas.microsoft.com/office/spreadsheetml/2010/11/ac" url="C:\Data10\AB636\23_Q3\CW\Full\"/>
    </mc:Choice>
  </mc:AlternateContent>
  <xr:revisionPtr revIDLastSave="0" documentId="13_ncr:1_{1B88C44F-8E4B-4543-A0D7-403953531837}" xr6:coauthVersionLast="36" xr6:coauthVersionMax="36" xr10:uidLastSave="{00000000-0000-0000-0000-000000000000}"/>
  <workbookProtection lockStructure="1"/>
  <bookViews>
    <workbookView xWindow="32760" yWindow="32760" windowWidth="28800" windowHeight="12225" tabRatio="894" xr2:uid="{00000000-000D-0000-FFFF-FFFF00000000}"/>
  </bookViews>
  <sheets>
    <sheet name="Contents" sheetId="860" r:id="rId1"/>
    <sheet name="CWSOutcomes" sheetId="814" r:id="rId2"/>
    <sheet name="RatesCharts" sheetId="869" r:id="rId3"/>
    <sheet name="4-S1Chart" sheetId="872" r:id="rId4"/>
    <sheet name="OtherCharts" sheetId="865" r:id="rId5"/>
    <sheet name="4-P5Chart" sheetId="873" r:id="rId6"/>
    <sheet name="Methodologies" sheetId="327" r:id="rId7"/>
    <sheet name="StartDates" sheetId="4" r:id="rId8"/>
    <sheet name="EndDates" sheetId="5" r:id="rId9"/>
    <sheet name="Numerators" sheetId="6" r:id="rId10"/>
    <sheet name="Denominators" sheetId="7" r:id="rId11"/>
    <sheet name="Performance" sheetId="8" r:id="rId12"/>
    <sheet name="National" sheetId="239" r:id="rId13"/>
    <sheet name="CA_Performance" sheetId="861" r:id="rId14"/>
    <sheet name="CWSOutcomes_CompareToBaseline" sheetId="270" state="hidden" r:id="rId15"/>
    <sheet name="CWSOutcomes_DynamicCompare" sheetId="242" state="hidden" r:id="rId16"/>
    <sheet name="CWSOutcomes_5YrCompare" sheetId="819" state="hidden" r:id="rId17"/>
    <sheet name="Reference" sheetId="867" state="hidden" r:id="rId18"/>
    <sheet name="ChartReference" sheetId="343" state="hidden" r:id="rId19"/>
    <sheet name="ChartReference2" sheetId="342" state="hidden" r:id="rId20"/>
  </sheets>
  <definedNames>
    <definedName name="CFSR_P_1_Denominators">Denominators!$A$14:$CQ$14</definedName>
    <definedName name="CFSR_P_1_EndDates">EndDates!$A$14:$CQ$14</definedName>
    <definedName name="CFSR_P_1_Numerators">Numerators!$A$14:$CQ$14</definedName>
    <definedName name="CFSR_P_1_Performance">Performance!$A$14:$CQ$14</definedName>
    <definedName name="CFSR_P_1_StartDates">StartDates!$A$14:$CQ$14</definedName>
    <definedName name="CFSR_P_2_Denominators">Denominators!$A$15:$CQ$15</definedName>
    <definedName name="CFSR_P_2_EndDates">EndDates!$A$15:$CQ$15</definedName>
    <definedName name="CFSR_P_2_Numerators">Numerators!$A$15:$CQ$15</definedName>
    <definedName name="CFSR_P_2_Performance">Performance!$A$15:$CQ$15</definedName>
    <definedName name="CFSR_P_2_StartDates">StartDates!$A$15:$CQ$15</definedName>
    <definedName name="CFSR_P_3_Denominators">Denominators!$A$16:$CQ$16</definedName>
    <definedName name="CFSR_P_3_EndDates">EndDates!$A$16:$CQ$16</definedName>
    <definedName name="CFSR_P_3_Numerators">Numerators!$A$16:$CQ$16</definedName>
    <definedName name="CFSR_P_3_Performance">Performance!$A$16:$CQ$16</definedName>
    <definedName name="CFSR_P_3_StartDates">StartDates!$A$16:$CQ$16</definedName>
    <definedName name="CFSR_P_4_Denominators">Denominators!$A$17:$CQ$17</definedName>
    <definedName name="CFSR_P_4_EndDates">EndDates!$A$17:$CQ$17</definedName>
    <definedName name="CFSR_P_4_Numerators">Numerators!$A$17:$CQ$17</definedName>
    <definedName name="CFSR_P_4_Performance">Performance!$A$17:$CQ$17</definedName>
    <definedName name="CFSR_P_4_StartDates">StartDates!$A$17:$CQ$17</definedName>
    <definedName name="CFSR_P_5_Denominators">Denominators!$A$18:$CQ$18</definedName>
    <definedName name="CFSR_P_5_EndDates">EndDates!$A$18:$CQ$18</definedName>
    <definedName name="CFSR_P_5_Numerators">Numerators!$A$18:$CQ$18</definedName>
    <definedName name="CFSR_P_5_Performance">Performance!$A$18:$CQ$18</definedName>
    <definedName name="CFSR_P_5_StartDates">StartDates!$A$18:$CQ$18</definedName>
    <definedName name="CFSR_S_1_Denominators">Denominators!$A$11:$CQ$11</definedName>
    <definedName name="CFSR_S_1_EndDates">EndDates!$A$11:$CQ$11</definedName>
    <definedName name="CFSR_S_1_Numerators">Numerators!$A$11:$CQ$11</definedName>
    <definedName name="CFSR_S_1_Performance">Performance!$A$11:$CQ$11</definedName>
    <definedName name="CFSR_S_1_StartDates">StartDates!$A$11:$CQ$11</definedName>
    <definedName name="CFSR_S_2_Denominators">Denominators!$A$12:$CQ$12</definedName>
    <definedName name="CFSR_S_2_EndDates">EndDates!$A$12:$CQ$12</definedName>
    <definedName name="CFSR_S_2_Numerators">Numerators!$A$12:$CQ$12</definedName>
    <definedName name="CFSR_S_2_Performance">Performance!$A$12:$CQ$12</definedName>
    <definedName name="CFSR_S_2_StartDates">StartDates!$A$12:$CQ$12</definedName>
    <definedName name="ColumnTitleRegion1.a4.o49.2">CWSOutcomes!$A$4</definedName>
    <definedName name="CWS_2_B_10D_Denominators">Denominators!$A$20:$CQ$20</definedName>
    <definedName name="CWS_2_B_10D_EndDates">EndDates!$A$20:$CQ$20</definedName>
    <definedName name="CWS_2_B_10D_Numerators">Numerators!$A$20:$CQ$20</definedName>
    <definedName name="CWS_2_B_10D_Performance">Performance!$A$20:$CQ$20</definedName>
    <definedName name="CWS_2_B_10D_StartDates">StartDates!$A$20:$CQ$20</definedName>
    <definedName name="CWS_2_B_Imm_Denominators">Denominators!$A$19:$CQ$19</definedName>
    <definedName name="CWS_2_B_Imm_EndDates">EndDates!$A$19:$CQ$19</definedName>
    <definedName name="CWS_2_B_Imm_Numerators">Numerators!$A$19:$CQ$19</definedName>
    <definedName name="CWS_2_B_Imm_Performance">Performance!$A$19:$CQ$19</definedName>
    <definedName name="CWS_2_B_Imm_StartDates">StartDates!$A$19:$CQ$19</definedName>
    <definedName name="CWS_2_D_10D_Denominators">Denominators!$A$22:$CQ$22</definedName>
    <definedName name="CWS_2_D_10D_EndDates">EndDates!$A$22:$CQ$22</definedName>
    <definedName name="CWS_2_D_10D_Numerators">Numerators!$A$22:$CQ$22</definedName>
    <definedName name="CWS_2_D_10D_Performance">Performance!$A$22:$CQ$22</definedName>
    <definedName name="CWS_2_D_10D_StartDates">StartDates!$A$22:$CQ$22</definedName>
    <definedName name="CWS_2_D_Imm_Denominators">Denominators!$A$21:$CQ$21</definedName>
    <definedName name="CWS_2_D_Imm_EndDates">EndDates!$A$21:$CQ$21</definedName>
    <definedName name="CWS_2_D_Imm_Numerators">Numerators!$A$21:$CQ$21</definedName>
    <definedName name="CWS_2_D_Imm_Performance">Performance!$A$21:$CQ$21</definedName>
    <definedName name="CWS_2_D_Imm_StartDates">StartDates!$A$21:$CQ$21</definedName>
    <definedName name="CWS_2_F_1_Denominators">Denominators!$A$23:$CQ$23</definedName>
    <definedName name="CWS_2_F_1_EndDates">EndDates!$A$23:$CQ$23</definedName>
    <definedName name="CWS_2_F_1_Numerators">Numerators!$A$23:$CQ$23</definedName>
    <definedName name="CWS_2_F_1_Performance">Performance!$A$23:$CQ$23</definedName>
    <definedName name="CWS_2_F_1_StartDates">StartDates!$A$23:$CQ$23</definedName>
    <definedName name="CWS_2_F_2_Denominators">Denominators!$A$24:$CQ$24</definedName>
    <definedName name="CWS_2_F_2_EndDates">EndDates!$A$24:$CQ$24</definedName>
    <definedName name="CWS_2_F_2_Numerators">Numerators!$A$24:$CQ$24</definedName>
    <definedName name="CWS_2_F_2_Performance">Performance!$A$24:$CQ$24</definedName>
    <definedName name="CWS_2_F_2_StartDates">StartDates!$A$24:$CQ$24</definedName>
    <definedName name="CWS_2_S_1_Denominators">Denominators!$A$25:$CQ$25</definedName>
    <definedName name="CWS_2_S_1_EndDates">EndDates!$A$25:$CQ$25</definedName>
    <definedName name="CWS_2_S_1_Numerators">Numerators!$A$25:$CQ$25</definedName>
    <definedName name="CWS_2_S_1_Performance">Performance!$A$25:$CQ$25</definedName>
    <definedName name="CWS_2_S_1_StartDates">StartDates!$A$25:$CQ$25</definedName>
    <definedName name="CWS_2_S_2_Denominators">Denominators!$A$26:$CQ$26</definedName>
    <definedName name="CWS_2_S_2_EndDates">EndDates!$A$26:$CQ$26</definedName>
    <definedName name="CWS_2_S_2_Numerators">Numerators!$A$26:$CQ$26</definedName>
    <definedName name="CWS_2_S_2_Performance">Performance!$A$26:$CQ$26</definedName>
    <definedName name="CWS_2_S_2_StartDates">StartDates!$A$26:$CQ$26</definedName>
    <definedName name="CWS_4_B_E_FFA_Denominators">Denominators!$A$31:$CQ$31</definedName>
    <definedName name="CWS_4_B_E_FFA_EndDates">EndDates!$A$31:$CQ$31</definedName>
    <definedName name="CWS_4_B_E_FFA_Numerators">Numerators!$A$31:$CQ$31</definedName>
    <definedName name="CWS_4_B_E_FFA_Performance">Performance!$A$31:$CQ$31</definedName>
    <definedName name="CWS_4_B_E_FFA_StartDates">StartDates!$A$31:$CQ$31</definedName>
    <definedName name="CWS_4_B_E_FOS_Denominators">Denominators!$A$30:$CQ$30</definedName>
    <definedName name="CWS_4_B_E_FOS_EndDates">EndDates!$A$30:$CQ$30</definedName>
    <definedName name="CWS_4_B_E_FOS_Numerators">Numerators!$A$30:$CQ$30</definedName>
    <definedName name="CWS_4_B_E_FOS_Performance">Performance!$A$30:$CQ$30</definedName>
    <definedName name="CWS_4_B_E_FOS_StartDates">StartDates!$A$30:$CQ$30</definedName>
    <definedName name="CWS_4_B_E_GS_Denominators">Denominators!$A$32:$CQ$32</definedName>
    <definedName name="CWS_4_B_E_GS_EndDates">EndDates!$A$32:$CQ$32</definedName>
    <definedName name="CWS_4_B_E_GS_Numerators">Numerators!$A$32:$CQ$32</definedName>
    <definedName name="CWS_4_B_E_GS_Performance">Performance!$A$32:$CQ$32</definedName>
    <definedName name="CWS_4_B_E_GS_StartDates">StartDates!$A$32:$CQ$32</definedName>
    <definedName name="CWS_4_B_E_KIN_Denominators">Denominators!$A$29:$CQ$29</definedName>
    <definedName name="CWS_4_B_E_KIN_EndDates">EndDates!$A$29:$CQ$29</definedName>
    <definedName name="CWS_4_B_E_KIN_Numerators">Numerators!$A$29:$CQ$29</definedName>
    <definedName name="CWS_4_B_E_KIN_Performance">Performance!$A$29:$CQ$29</definedName>
    <definedName name="CWS_4_B_E_KIN_StartDates">StartDates!$A$29:$CQ$29</definedName>
    <definedName name="CWS_4_B_E_OTH_Denominators">Denominators!$A$33:$CQ$33</definedName>
    <definedName name="CWS_4_B_E_OTH_EndDates">EndDates!$A$33:$CQ$33</definedName>
    <definedName name="CWS_4_B_E_OTH_Numerators">Numerators!$A$33:$CQ$33</definedName>
    <definedName name="CWS_4_B_E_OTH_Performance">Performance!$A$33:$CQ$33</definedName>
    <definedName name="CWS_4_B_E_OTH_StartDates">StartDates!$A$33:$CQ$33</definedName>
    <definedName name="CWS_4_B_P_FFA_Denominators">Denominators!$A$36:$CQ$36</definedName>
    <definedName name="CWS_4_B_P_FFA_EndDates">EndDates!$A$36:$CQ$36</definedName>
    <definedName name="CWS_4_B_P_FFA_Numerators">Numerators!$A$36:$CQ$36</definedName>
    <definedName name="CWS_4_B_P_FFA_Performance">Performance!$A$36:$CQ$36</definedName>
    <definedName name="CWS_4_B_P_FFA_StartDates">StartDates!$A$36:$CQ$36</definedName>
    <definedName name="CWS_4_B_P_FOS_Denominators">Denominators!$A$35:$CQ$35</definedName>
    <definedName name="CWS_4_B_P_FOS_EndDates">EndDates!$A$35:$CQ$35</definedName>
    <definedName name="CWS_4_B_P_FOS_Numerators">Numerators!$A$35:$CQ$35</definedName>
    <definedName name="CWS_4_B_P_FOS_Performance">Performance!$A$35:$CQ$35</definedName>
    <definedName name="CWS_4_B_P_FOS_StartDates">StartDates!$A$35:$CQ$35</definedName>
    <definedName name="CWS_4_B_P_GS_Denominators">Denominators!$A$37:$CQ$37</definedName>
    <definedName name="CWS_4_B_P_GS_EndDates">EndDates!$A$37:$CQ$37</definedName>
    <definedName name="CWS_4_B_P_GS_Numerators">Numerators!$A$37:$CQ$37</definedName>
    <definedName name="CWS_4_B_P_GS_Performance">Performance!$A$37:$CQ$37</definedName>
    <definedName name="CWS_4_B_P_GS_StartDates">StartDates!$A$37:$CQ$37</definedName>
    <definedName name="CWS_4_B_P_KIN_Denominators">Denominators!$A$34:$CQ$34</definedName>
    <definedName name="CWS_4_B_P_KIN_EndDates">EndDates!$A$34:$CQ$34</definedName>
    <definedName name="CWS_4_B_P_KIN_Numerators">Numerators!$A$34:$CQ$34</definedName>
    <definedName name="CWS_4_B_P_KIN_Performance">Performance!$A$34:$CQ$34</definedName>
    <definedName name="CWS_4_B_P_KIN_StartDates">StartDates!$A$34:$CQ$34</definedName>
    <definedName name="CWS_4_B_P_OTH_Denominators">Denominators!$A$38:$CQ$38</definedName>
    <definedName name="CWS_4_B_P_OTH_EndDates">EndDates!$A$38:$CQ$38</definedName>
    <definedName name="CWS_4_B_P_OTH_Numerators">Numerators!$A$38:$CQ$38</definedName>
    <definedName name="CWS_4_B_P_OTH_Performance">Performance!$A$38:$CQ$38</definedName>
    <definedName name="CWS_4_B_P_OTH_StartDates">StartDates!$A$38:$CQ$38</definedName>
    <definedName name="CWS_4_C_P_Denominators">Denominators!$A$39:$CQ$39</definedName>
    <definedName name="CWS_4_C_P_EndDates">EndDates!$A$39:$CQ$39</definedName>
    <definedName name="CWS_4_C_P_Numerators">Numerators!$A$39:$CQ$39</definedName>
    <definedName name="CWS_4_C_P_Performance">Performance!$A$39:$CQ$39</definedName>
    <definedName name="CWS_4_C_P_StartDates">StartDates!$A$39:$CQ$39</definedName>
    <definedName name="CWS_4A_A_Denominators">Denominators!$A$27:$CQ$27</definedName>
    <definedName name="CWS_4A_A_EndDates">EndDates!$A$27:$CQ$27</definedName>
    <definedName name="CWS_4A_A_Numerators">Numerators!$A$27:$CQ$27</definedName>
    <definedName name="CWS_4A_A_Performance">Performance!$A$27:$CQ$27</definedName>
    <definedName name="CWS_4A_A_StartDates">StartDates!$A$27:$CQ$27</definedName>
    <definedName name="CWS_4A_S_Denominators">Denominators!$A$28:$CQ$28</definedName>
    <definedName name="CWS_4A_S_EndDates">EndDates!$A$28:$CQ$28</definedName>
    <definedName name="CWS_4A_S_Numerators">Numerators!$A$28:$CQ$28</definedName>
    <definedName name="CWS_4A_S_Performance">Performance!$A$28:$CQ$28</definedName>
    <definedName name="CWS_4A_S_StartDates">StartDates!$A$28:$CQ$28</definedName>
    <definedName name="CWS_5_B_1_Denominators">Denominators!$A$42:$CQ$42</definedName>
    <definedName name="CWS_5_B_1_EndDates">EndDates!$A$42:$CQ$42</definedName>
    <definedName name="CWS_5_B_1_Numerators">Numerators!$A$42:$CQ$42</definedName>
    <definedName name="CWS_5_B_1_Performance">Performance!$A$42:$CQ$42</definedName>
    <definedName name="CWS_5_B_1_StartDates">StartDates!$A$42:$CQ$42</definedName>
    <definedName name="CWS_5_B_2_Denominators">Denominators!$A$43:$CQ$43</definedName>
    <definedName name="CWS_5_B_2_EndDates">EndDates!$A$43:$CQ$43</definedName>
    <definedName name="CWS_5_B_2_Numerators">Numerators!$A$43:$CQ$43</definedName>
    <definedName name="CWS_5_B_2_Performance">Performance!$A$43:$CQ$43</definedName>
    <definedName name="CWS_5_B_2_StartDates">StartDates!$A$43:$CQ$43</definedName>
    <definedName name="CWS_5_F_Denominators">Denominators!$A$44:$CQ$44</definedName>
    <definedName name="CWS_5_F_EndDates">EndDates!$A$44:$CQ$44</definedName>
    <definedName name="CWS_5_F_Numerators">Numerators!$A$44:$CQ$44</definedName>
    <definedName name="CWS_5_F_Performance">Performance!$A$44:$CQ$44</definedName>
    <definedName name="CWS_5_F_StartDates">StartDates!$A$44:$CQ$44</definedName>
    <definedName name="CWS_6_B_Denominators">Denominators!$A$45:$CQ$45</definedName>
    <definedName name="CWS_6_B_EndDates">EndDates!$A$45:$CQ$45</definedName>
    <definedName name="CWS_6_B_Numerators">Numerators!$A$45:$CQ$45</definedName>
    <definedName name="CWS_6_B_Performance">Performance!$A$45:$CQ$45</definedName>
    <definedName name="CWS_6_B_StartDates">StartDates!$A$45:$CQ$45</definedName>
    <definedName name="CWS_8_A_Emp_Denominators">Denominators!$A$47:$CQ$47</definedName>
    <definedName name="CWS_8_A_Emp_EndDates">EndDates!$A$47:$CQ$47</definedName>
    <definedName name="CWS_8_A_Emp_Numerators">Numerators!$A$47:$CQ$47</definedName>
    <definedName name="CWS_8_A_Emp_Performance">Performance!$A$47:$CQ$47</definedName>
    <definedName name="CWS_8_A_Emp_StartDates">StartDates!$A$47:$CQ$47</definedName>
    <definedName name="CWS_8_A_Housing_Denominators">Denominators!$A$48:$CQ$48</definedName>
    <definedName name="CWS_8_A_Housing_EndDates">EndDates!$A$48:$CQ$48</definedName>
    <definedName name="CWS_8_A_Housing_Numerators">Numerators!$A$48:$CQ$48</definedName>
    <definedName name="CWS_8_A_Housing_Performance">Performance!$A$48:$CQ$48</definedName>
    <definedName name="CWS_8_A_Housing_StartDates">StartDates!$A$48:$CQ$48</definedName>
    <definedName name="CWS_8_A_HS_Denominators">Denominators!$A$46:$CQ$46</definedName>
    <definedName name="CWS_8_A_HS_EndDates">EndDates!$A$46:$CQ$46</definedName>
    <definedName name="CWS_8_A_HS_Numerators">Numerators!$A$46:$CQ$46</definedName>
    <definedName name="CWS_8_A_HS_Performance">Performance!$A$46:$CQ$46</definedName>
    <definedName name="CWS_8_A_HS_StartDates">StartDates!$A$46:$CQ$46</definedName>
    <definedName name="CWS_8_A_Perm_Denominators">Denominators!$A$49:$CQ$49</definedName>
    <definedName name="CWS_8_A_Perm_EndDates">EndDates!$A$49:$CQ$49</definedName>
    <definedName name="CWS_8_A_Perm_Numerators">Numerators!$A$49:$CQ$49</definedName>
    <definedName name="CWS_8_A_Perm_Performance">Performance!$A$49:$CQ$49</definedName>
    <definedName name="CWS_8_A_Perm_StartDates">StartDates!$A$49:$CQ$49</definedName>
    <definedName name="Denominators">Denominators!$A$1:$CS$49</definedName>
    <definedName name="Numerators">Numerators!$A$1:$CS$49</definedName>
    <definedName name="ParticipationRatesMeasures">Reference!$A$2:$A$6</definedName>
    <definedName name="PercentageMeasures">Reference!$D$2:$D$35</definedName>
    <definedName name="Performance">Performance!$A$1:$CS$49</definedName>
    <definedName name="PR_1_Denominators">Denominators!$A$5:$CQ$5</definedName>
    <definedName name="PR_1_EndDates">EndDates!$A$5:$CQ$5</definedName>
    <definedName name="PR_1_Numerators">Numerators!$A$5:$CQ$5</definedName>
    <definedName name="PR_1_Performance">Performance!$A$5:$CQ$5</definedName>
    <definedName name="PR_1_StartDates">StartDates!$A$5:$CQ$5</definedName>
    <definedName name="PR_2_Denominators">Denominators!$A$6:$CQ$6</definedName>
    <definedName name="PR_2_EndDates">EndDates!$A$6:$CQ$6</definedName>
    <definedName name="PR_2_Numerators">Numerators!$A$6:$CQ$6</definedName>
    <definedName name="PR_2_Performance">Performance!$A$6:$CQ$6</definedName>
    <definedName name="PR_2_StartDates">StartDates!$A$6:$CQ$6</definedName>
    <definedName name="PR_3_Denominators">Denominators!$A$7:$CQ$7</definedName>
    <definedName name="PR_3_EndDates">EndDates!$A$7:$CQ$7</definedName>
    <definedName name="PR_3_Numerators">Numerators!$A$7:$CQ$7</definedName>
    <definedName name="PR_3_Performance">Performance!$A$7:$CQ$7</definedName>
    <definedName name="PR_3_StartDates">StartDates!$A$7:$CQ$7</definedName>
    <definedName name="PR_4_Denominators">Denominators!$A$8:$CQ$8</definedName>
    <definedName name="PR_4_EndDates">EndDates!$A$8:$CQ$8</definedName>
    <definedName name="PR_4_Numerators">Numerators!$A$8:$CQ$8</definedName>
    <definedName name="PR_4_Performance">Performance!$A$8:$CQ$8</definedName>
    <definedName name="PR_4_StartDates">StartDates!$A$8:$CQ$8</definedName>
    <definedName name="PR_5_Denominators">Denominators!$A$9:$CQ$9</definedName>
    <definedName name="PR_5_EndDates">EndDates!$A$9:$CQ$9</definedName>
    <definedName name="PR_5_Numerators">Numerators!$A$9:$CQ$9</definedName>
    <definedName name="PR_5_Performance">Performance!$A$9:$CQ$9</definedName>
    <definedName name="PR_5_StartDates">StartDates!$A$9:$CQ$9</definedName>
    <definedName name="_xlnm.Print_Area" localSheetId="2">RatesCharts!$A$6:$L$49</definedName>
    <definedName name="RatePer100KMeasures">Reference!$B$2</definedName>
    <definedName name="RatePer1KMeasures">Reference!$C$2</definedName>
    <definedName name="TitleRegion1.a4.cq49.10">NumeratorsData[[#Headers],[Time Period]]</definedName>
    <definedName name="TitleRegion1.a4.cq49.11">DenominatorsData[[#Headers],[Time Period]]</definedName>
    <definedName name="TitleRegion1.a4.cq49.12">PerformanceData[[#Headers],[Time Period]]</definedName>
    <definedName name="TitleRegion1.a4.cq49.13">NationalData[[#Headers],[Time Period]]</definedName>
    <definedName name="TitleRegion1.a4.cq49.14">CA_Performance[[#Headers],[Time Period]]</definedName>
    <definedName name="TitleRegion1.a4.cq49.8">StartDatesData[[#Headers],[Time Period]]</definedName>
    <definedName name="TitleRegion1.a4.cq49.9">EndDatesData[[#Headers],[Time Period]]</definedName>
    <definedName name="TitleRegion1.a4.e49.7">Methodologies[[#Headers],[Measure number]]</definedName>
    <definedName name="TitleRegion1.a4.o49.2">CWSOutcomesMostRecent[[#Headers],[Measure number]]</definedName>
    <definedName name="TitleRegion1.a42.m49.3">ParticipationRatesChartsData[[#Headers],[Row Description]]</definedName>
    <definedName name="TitleRegion1.a42.m52.4">CFSR4S1ChartData[[#Headers],[Row Description]]</definedName>
    <definedName name="TitleRegion1.a42.m52.5">AllOtherChartsData[[#Headers],[Row Description]]</definedName>
    <definedName name="TitleRegion1.a42.m52.6">CFSR4P5ChartData[[#Headers],[Row Description]]</definedName>
    <definedName name="TitleRegion1.a5.c18.1">WorkbookContents[[#Headers],[Worksheet Name]]</definedName>
  </definedNames>
  <calcPr calcId="191029"/>
</workbook>
</file>

<file path=xl/calcChain.xml><?xml version="1.0" encoding="utf-8"?>
<calcChain xmlns="http://schemas.openxmlformats.org/spreadsheetml/2006/main">
  <c r="S2" i="242" l="1"/>
  <c r="S41" i="242" s="1"/>
  <c r="R41" i="242" s="1"/>
  <c r="M2" i="242"/>
  <c r="L2" i="242"/>
  <c r="K1" i="242" s="1"/>
  <c r="S1" i="242"/>
  <c r="M1" i="242"/>
  <c r="A3" i="239"/>
  <c r="A39" i="872"/>
  <c r="A40" i="872"/>
  <c r="A41" i="872"/>
  <c r="A41" i="873"/>
  <c r="A40" i="873"/>
  <c r="A39" i="873"/>
  <c r="A41" i="865"/>
  <c r="A40" i="865"/>
  <c r="A39" i="865"/>
  <c r="A41" i="869"/>
  <c r="A40" i="869"/>
  <c r="A39" i="869"/>
  <c r="A2" i="327"/>
  <c r="A7" i="873"/>
  <c r="A7" i="865"/>
  <c r="A7" i="872"/>
  <c r="A7" i="869"/>
  <c r="A3" i="327"/>
  <c r="A3" i="861"/>
  <c r="A3" i="8"/>
  <c r="A3" i="7"/>
  <c r="A3" i="6"/>
  <c r="A3" i="5"/>
  <c r="A3" i="4"/>
  <c r="A3" i="872"/>
  <c r="A3" i="873"/>
  <c r="A3" i="865"/>
  <c r="A3" i="869"/>
  <c r="A2" i="872"/>
  <c r="A2" i="873"/>
  <c r="A2" i="865"/>
  <c r="A2" i="869"/>
  <c r="A8" i="873"/>
  <c r="A8" i="869"/>
  <c r="A8" i="865"/>
  <c r="G6" i="342"/>
  <c r="J6" i="342"/>
  <c r="K6" i="342"/>
  <c r="A3" i="860"/>
  <c r="A2" i="860"/>
  <c r="G39" i="342"/>
  <c r="J39" i="342"/>
  <c r="K39" i="342"/>
  <c r="K15" i="342"/>
  <c r="K11" i="342"/>
  <c r="K22" i="342"/>
  <c r="J22" i="342"/>
  <c r="G22" i="342"/>
  <c r="K21" i="342"/>
  <c r="J21" i="342"/>
  <c r="G21" i="342"/>
  <c r="G26" i="342"/>
  <c r="G25" i="342"/>
  <c r="M50" i="342"/>
  <c r="K50" i="342"/>
  <c r="J50" i="342"/>
  <c r="G50" i="342"/>
  <c r="L50" i="342"/>
  <c r="T41" i="242"/>
  <c r="T40" i="242"/>
  <c r="K49" i="342"/>
  <c r="K48" i="342"/>
  <c r="K47" i="342"/>
  <c r="K46" i="342"/>
  <c r="K45" i="342"/>
  <c r="K44" i="342"/>
  <c r="K43" i="342"/>
  <c r="K42" i="342"/>
  <c r="K41" i="342"/>
  <c r="K40" i="342"/>
  <c r="K38" i="342"/>
  <c r="K37" i="342"/>
  <c r="K36" i="342"/>
  <c r="K35" i="342"/>
  <c r="K34" i="342"/>
  <c r="K33" i="342"/>
  <c r="K32" i="342"/>
  <c r="K31" i="342"/>
  <c r="K30" i="342"/>
  <c r="K29" i="342"/>
  <c r="K28" i="342"/>
  <c r="K27" i="342"/>
  <c r="K24" i="342"/>
  <c r="K23" i="342"/>
  <c r="K20" i="342"/>
  <c r="K19" i="342"/>
  <c r="K17" i="342"/>
  <c r="K16" i="342"/>
  <c r="K14" i="342"/>
  <c r="K12" i="342"/>
  <c r="K9" i="342"/>
  <c r="K8" i="342"/>
  <c r="K7" i="342"/>
  <c r="K5" i="342"/>
  <c r="G40" i="342"/>
  <c r="G41" i="342"/>
  <c r="J7" i="342"/>
  <c r="J8" i="342"/>
  <c r="J9" i="342"/>
  <c r="J19" i="342"/>
  <c r="J20" i="342"/>
  <c r="J23" i="342"/>
  <c r="J24" i="342"/>
  <c r="J27" i="342"/>
  <c r="J28" i="342"/>
  <c r="J29" i="342"/>
  <c r="J30" i="342"/>
  <c r="J31" i="342"/>
  <c r="J32" i="342"/>
  <c r="J33" i="342"/>
  <c r="J34" i="342"/>
  <c r="J35" i="342"/>
  <c r="J36" i="342"/>
  <c r="J37" i="342"/>
  <c r="J38" i="342"/>
  <c r="J40" i="342"/>
  <c r="J41" i="342"/>
  <c r="J42" i="342"/>
  <c r="J43" i="342"/>
  <c r="J44" i="342"/>
  <c r="J45" i="342"/>
  <c r="J46" i="342"/>
  <c r="J47" i="342"/>
  <c r="J48" i="342"/>
  <c r="J49" i="342"/>
  <c r="J5" i="342"/>
  <c r="G7" i="342"/>
  <c r="G8" i="342"/>
  <c r="G9" i="342"/>
  <c r="G19" i="342"/>
  <c r="G20" i="342"/>
  <c r="G23" i="342"/>
  <c r="G24" i="342"/>
  <c r="G27" i="342"/>
  <c r="G28" i="342"/>
  <c r="G29" i="342"/>
  <c r="G30" i="342"/>
  <c r="G31" i="342"/>
  <c r="G32" i="342"/>
  <c r="G33" i="342"/>
  <c r="G34" i="342"/>
  <c r="G35" i="342"/>
  <c r="G36" i="342"/>
  <c r="G37" i="342"/>
  <c r="G38" i="342"/>
  <c r="G42" i="342"/>
  <c r="G43" i="342"/>
  <c r="G44" i="342"/>
  <c r="G45" i="342"/>
  <c r="G46" i="342"/>
  <c r="G47" i="342"/>
  <c r="G48" i="342"/>
  <c r="G49" i="342"/>
  <c r="G5" i="342"/>
  <c r="A1" i="242"/>
  <c r="A2" i="239" s="1"/>
  <c r="A2" i="861"/>
  <c r="A2" i="242"/>
  <c r="W37" i="342"/>
  <c r="W27" i="342"/>
  <c r="W42" i="342"/>
  <c r="W49" i="342"/>
  <c r="W28" i="342"/>
  <c r="W46" i="342"/>
  <c r="W23" i="342"/>
  <c r="W24" i="342"/>
  <c r="W47" i="342"/>
  <c r="W32" i="342"/>
  <c r="W9" i="342"/>
  <c r="W20" i="342"/>
  <c r="W29" i="342"/>
  <c r="W44" i="342"/>
  <c r="W18" i="342"/>
  <c r="W22" i="342"/>
  <c r="W41" i="342"/>
  <c r="W26" i="342"/>
  <c r="W7" i="342"/>
  <c r="W40" i="342"/>
  <c r="W11" i="342"/>
  <c r="W34" i="342"/>
  <c r="W5" i="342"/>
  <c r="W17" i="342"/>
  <c r="W14" i="342"/>
  <c r="W33" i="342"/>
  <c r="W31" i="342"/>
  <c r="W6" i="342"/>
  <c r="W25" i="342"/>
  <c r="W30" i="342"/>
  <c r="W38" i="342"/>
  <c r="W48" i="342"/>
  <c r="W45" i="342"/>
  <c r="W8" i="342"/>
  <c r="W43" i="342"/>
  <c r="W39" i="342"/>
  <c r="W35" i="342"/>
  <c r="W19" i="342"/>
  <c r="W15" i="342"/>
  <c r="W16" i="342"/>
  <c r="W12" i="342"/>
  <c r="W36" i="342"/>
  <c r="W21" i="342"/>
  <c r="A2" i="7"/>
  <c r="A2" i="8"/>
  <c r="N16" i="242"/>
  <c r="K30" i="242"/>
  <c r="N39" i="242"/>
  <c r="L27" i="242"/>
  <c r="F15" i="242"/>
  <c r="M26" i="242"/>
  <c r="H32" i="242"/>
  <c r="H33" i="242"/>
  <c r="M31" i="242"/>
  <c r="K43" i="242"/>
  <c r="K25" i="242"/>
  <c r="M49" i="242"/>
  <c r="N26" i="242"/>
  <c r="G51" i="872"/>
  <c r="M8" i="242"/>
  <c r="L51" i="865"/>
  <c r="L17" i="242"/>
  <c r="D51" i="873"/>
  <c r="E51" i="872"/>
  <c r="L51" i="873"/>
  <c r="J46" i="873"/>
  <c r="G22" i="242"/>
  <c r="J51" i="865"/>
  <c r="C48" i="869"/>
  <c r="G51" i="865"/>
  <c r="G17" i="242"/>
  <c r="B46" i="872"/>
  <c r="F14" i="242"/>
  <c r="B46" i="873"/>
  <c r="F46" i="872"/>
  <c r="G46" i="865"/>
  <c r="K51" i="872"/>
  <c r="H46" i="865"/>
  <c r="H31" i="242"/>
  <c r="K51" i="865"/>
  <c r="F34" i="242"/>
  <c r="H51" i="865"/>
  <c r="F51" i="872"/>
  <c r="H46" i="872"/>
  <c r="G9" i="242"/>
  <c r="K51" i="873"/>
  <c r="K12" i="242"/>
  <c r="B46" i="865"/>
  <c r="M42" i="242"/>
  <c r="L48" i="242"/>
  <c r="N14" i="242"/>
  <c r="K17" i="242"/>
  <c r="L35" i="242"/>
  <c r="F48" i="869"/>
  <c r="E46" i="872"/>
  <c r="H51" i="872"/>
  <c r="L6" i="242"/>
  <c r="G46" i="873"/>
  <c r="I51" i="865"/>
  <c r="N42" i="242"/>
  <c r="K48" i="869"/>
  <c r="F19" i="242"/>
  <c r="N25" i="242"/>
  <c r="N36" i="242"/>
  <c r="M27" i="242"/>
  <c r="H46" i="873"/>
  <c r="L44" i="242"/>
  <c r="G39" i="242"/>
  <c r="L7" i="242"/>
  <c r="K36" i="242"/>
  <c r="J48" i="869"/>
  <c r="E51" i="865"/>
  <c r="N29" i="242"/>
  <c r="L9" i="242"/>
  <c r="K22" i="242"/>
  <c r="F51" i="873"/>
  <c r="N18" i="242"/>
  <c r="M23" i="242"/>
  <c r="C51" i="873"/>
  <c r="M37" i="242"/>
  <c r="B51" i="873"/>
  <c r="K20" i="242"/>
  <c r="K29" i="242"/>
  <c r="G48" i="869"/>
  <c r="F46" i="865"/>
  <c r="E46" i="873"/>
  <c r="K44" i="242"/>
  <c r="H30" i="242"/>
  <c r="M5" i="242"/>
  <c r="K28" i="242"/>
  <c r="N31" i="242"/>
  <c r="M33" i="242"/>
  <c r="L46" i="865"/>
  <c r="L46" i="873"/>
  <c r="K7" i="242"/>
  <c r="I48" i="869"/>
  <c r="L48" i="869"/>
  <c r="K38" i="242"/>
  <c r="N35" i="242"/>
  <c r="D48" i="869"/>
  <c r="I51" i="873"/>
  <c r="L45" i="242"/>
  <c r="D46" i="872"/>
  <c r="N37" i="242"/>
  <c r="H46" i="242"/>
  <c r="J51" i="872"/>
  <c r="M45" i="242"/>
  <c r="M22" i="242"/>
  <c r="F46" i="873"/>
  <c r="N32" i="242"/>
  <c r="H38" i="242"/>
  <c r="M32" i="242"/>
  <c r="K18" i="242"/>
  <c r="C51" i="865"/>
  <c r="K46" i="242"/>
  <c r="D46" i="865"/>
  <c r="N20" i="242"/>
  <c r="M30" i="242"/>
  <c r="D51" i="865"/>
  <c r="F51" i="865"/>
  <c r="B48" i="869"/>
  <c r="I46" i="865"/>
  <c r="E25" i="242"/>
  <c r="E12" i="242"/>
  <c r="L51" i="872"/>
  <c r="J46" i="872"/>
  <c r="G48" i="242"/>
  <c r="H48" i="869"/>
  <c r="K46" i="873"/>
  <c r="L8" i="242"/>
  <c r="L18" i="242"/>
  <c r="L12" i="242"/>
  <c r="N46" i="242"/>
  <c r="I46" i="873"/>
  <c r="L16" i="242"/>
  <c r="L19" i="242"/>
  <c r="E46" i="865"/>
  <c r="M14" i="242"/>
  <c r="M16" i="242"/>
  <c r="M19" i="242"/>
  <c r="L39" i="242"/>
  <c r="L46" i="872"/>
  <c r="D46" i="873"/>
  <c r="J46" i="865"/>
  <c r="N43" i="242"/>
  <c r="J51" i="873"/>
  <c r="N23" i="242"/>
  <c r="E49" i="242"/>
  <c r="I51" i="872"/>
  <c r="G8" i="242"/>
  <c r="F6" i="242"/>
  <c r="L15" i="242"/>
  <c r="C46" i="872"/>
  <c r="N12" i="242"/>
  <c r="E28" i="242"/>
  <c r="G47" i="242"/>
  <c r="N15" i="242"/>
  <c r="K49" i="242"/>
  <c r="K16" i="242"/>
  <c r="N22" i="242"/>
  <c r="E48" i="869"/>
  <c r="E30" i="242"/>
  <c r="N49" i="242"/>
  <c r="L30" i="242"/>
  <c r="K9" i="242"/>
  <c r="D51" i="872"/>
  <c r="M48" i="242"/>
  <c r="B51" i="872"/>
  <c r="K24" i="242"/>
  <c r="K23" i="242"/>
  <c r="L36" i="242"/>
  <c r="G46" i="872"/>
  <c r="N24" i="242"/>
  <c r="M29" i="242"/>
  <c r="M6" i="242"/>
  <c r="K46" i="872"/>
  <c r="C46" i="865"/>
  <c r="N34" i="242"/>
  <c r="B51" i="865"/>
  <c r="E51" i="873"/>
  <c r="L26" i="242"/>
  <c r="N9" i="242"/>
  <c r="I46" i="872"/>
  <c r="M20" i="242"/>
  <c r="M43" i="242"/>
  <c r="N38" i="242"/>
  <c r="E14" i="242"/>
  <c r="L31" i="242"/>
  <c r="L42" i="242"/>
  <c r="K31" i="242"/>
  <c r="M7" i="242"/>
  <c r="K26" i="242"/>
  <c r="N17" i="242"/>
  <c r="L37" i="242"/>
  <c r="N28" i="242"/>
  <c r="C46" i="873"/>
  <c r="C51" i="872"/>
  <c r="G51" i="873"/>
  <c r="K42" i="242"/>
  <c r="L22" i="242"/>
  <c r="N45" i="242"/>
  <c r="G26" i="242"/>
  <c r="H51" i="873"/>
  <c r="K46" i="865"/>
  <c r="E46" i="242"/>
  <c r="K33" i="242"/>
  <c r="G35" i="242"/>
  <c r="M46" i="242"/>
  <c r="R4" i="242" l="1"/>
  <c r="S40" i="242"/>
  <c r="R40" i="242" s="1"/>
  <c r="A2" i="5"/>
  <c r="A2" i="4"/>
  <c r="A2" i="6"/>
  <c r="A46" i="873"/>
  <c r="A46" i="872"/>
  <c r="A46" i="865"/>
  <c r="L32" i="242"/>
  <c r="L29" i="242"/>
  <c r="N8" i="242"/>
  <c r="N21" i="242"/>
  <c r="M9" i="242"/>
  <c r="L46" i="242"/>
  <c r="N6" i="242"/>
  <c r="L38" i="242"/>
  <c r="L49" i="242"/>
  <c r="G14" i="242"/>
  <c r="G21" i="242"/>
  <c r="I46" i="242"/>
  <c r="G37" i="242"/>
  <c r="H28" i="242"/>
  <c r="D44" i="865"/>
  <c r="E44" i="872"/>
  <c r="F44" i="869"/>
  <c r="C44" i="869"/>
  <c r="L44" i="873"/>
  <c r="F44" i="873"/>
  <c r="L45" i="865"/>
  <c r="G45" i="872"/>
  <c r="F37" i="242"/>
  <c r="G20" i="242"/>
  <c r="L47" i="865"/>
  <c r="G47" i="872"/>
  <c r="B46" i="869"/>
  <c r="J47" i="872"/>
  <c r="E46" i="869"/>
  <c r="G43" i="873"/>
  <c r="G47" i="865"/>
  <c r="F47" i="872"/>
  <c r="I46" i="869"/>
  <c r="F46" i="869"/>
  <c r="K43" i="869"/>
  <c r="E5" i="242"/>
  <c r="H17" i="242"/>
  <c r="E49" i="873"/>
  <c r="J49" i="873"/>
  <c r="J49" i="872"/>
  <c r="K49" i="873"/>
  <c r="B47" i="869"/>
  <c r="I32" i="242"/>
  <c r="O45" i="242"/>
  <c r="J45" i="872"/>
  <c r="G43" i="242"/>
  <c r="B45" i="872"/>
  <c r="H22" i="242"/>
  <c r="F38" i="242"/>
  <c r="O36" i="242"/>
  <c r="E36" i="242"/>
  <c r="H15" i="242"/>
  <c r="F30" i="242"/>
  <c r="O39" i="242"/>
  <c r="D45" i="869"/>
  <c r="H25" i="242"/>
  <c r="F26" i="242"/>
  <c r="H45" i="865"/>
  <c r="H49" i="242"/>
  <c r="B47" i="873"/>
  <c r="L43" i="872"/>
  <c r="L46" i="869"/>
  <c r="K43" i="873"/>
  <c r="D43" i="865"/>
  <c r="H47" i="865"/>
  <c r="G47" i="873"/>
  <c r="B47" i="872"/>
  <c r="K46" i="869"/>
  <c r="H43" i="242"/>
  <c r="E16" i="242"/>
  <c r="C49" i="865"/>
  <c r="I49" i="873"/>
  <c r="C49" i="872"/>
  <c r="E49" i="865"/>
  <c r="H47" i="869"/>
  <c r="O12" i="242"/>
  <c r="G5" i="242"/>
  <c r="I30" i="242"/>
  <c r="F35" i="242"/>
  <c r="H8" i="242"/>
  <c r="O22" i="242"/>
  <c r="F46" i="242"/>
  <c r="E45" i="873"/>
  <c r="H24" i="242"/>
  <c r="G28" i="242"/>
  <c r="H5" i="242"/>
  <c r="F49" i="242"/>
  <c r="H45" i="873"/>
  <c r="I44" i="873"/>
  <c r="K44" i="873"/>
  <c r="I33" i="242"/>
  <c r="H34" i="242"/>
  <c r="K47" i="873"/>
  <c r="J47" i="873"/>
  <c r="L43" i="865"/>
  <c r="K47" i="865"/>
  <c r="I43" i="865"/>
  <c r="J46" i="869"/>
  <c r="I43" i="873"/>
  <c r="E22" i="242"/>
  <c r="B49" i="872"/>
  <c r="H49" i="865"/>
  <c r="I31" i="242"/>
  <c r="G46" i="242"/>
  <c r="O46" i="242"/>
  <c r="O24" i="242"/>
  <c r="H20" i="242"/>
  <c r="O34" i="242"/>
  <c r="O29" i="242"/>
  <c r="O25" i="242"/>
  <c r="E15" i="242"/>
  <c r="N47" i="242"/>
  <c r="M38" i="242"/>
  <c r="N11" i="242"/>
  <c r="M15" i="242"/>
  <c r="K45" i="242"/>
  <c r="M47" i="242"/>
  <c r="N33" i="242"/>
  <c r="K48" i="242"/>
  <c r="L28" i="242"/>
  <c r="G42" i="242"/>
  <c r="F28" i="242"/>
  <c r="F44" i="242"/>
  <c r="O43" i="242"/>
  <c r="G34" i="242"/>
  <c r="G44" i="242"/>
  <c r="I44" i="869"/>
  <c r="H44" i="872"/>
  <c r="J44" i="865"/>
  <c r="B44" i="865"/>
  <c r="E44" i="869"/>
  <c r="C45" i="869"/>
  <c r="E29" i="242"/>
  <c r="E21" i="242"/>
  <c r="H43" i="869"/>
  <c r="F47" i="865"/>
  <c r="H27" i="242"/>
  <c r="E45" i="869"/>
  <c r="L47" i="873"/>
  <c r="C43" i="872"/>
  <c r="H7" i="242"/>
  <c r="K49" i="872"/>
  <c r="C49" i="873"/>
  <c r="O35" i="242"/>
  <c r="H29" i="242"/>
  <c r="E31" i="242"/>
  <c r="G30" i="242"/>
  <c r="O18" i="242"/>
  <c r="G27" i="242"/>
  <c r="E34" i="242"/>
  <c r="H45" i="872"/>
  <c r="L45" i="869"/>
  <c r="K5" i="242"/>
  <c r="M21" i="242"/>
  <c r="L25" i="242"/>
  <c r="M17" i="242"/>
  <c r="K37" i="242"/>
  <c r="M24" i="242"/>
  <c r="N7" i="242"/>
  <c r="K15" i="242"/>
  <c r="H19" i="242"/>
  <c r="F42" i="242"/>
  <c r="F24" i="242"/>
  <c r="O32" i="242"/>
  <c r="G16" i="242"/>
  <c r="F33" i="242"/>
  <c r="C44" i="872"/>
  <c r="G44" i="873"/>
  <c r="K44" i="869"/>
  <c r="G18" i="242"/>
  <c r="H46" i="869"/>
  <c r="G43" i="869"/>
  <c r="I38" i="242"/>
  <c r="E49" i="872"/>
  <c r="L45" i="873"/>
  <c r="E38" i="242"/>
  <c r="O16" i="242"/>
  <c r="E18" i="242"/>
  <c r="D45" i="865"/>
  <c r="H16" i="242"/>
  <c r="F12" i="242"/>
  <c r="L11" i="242"/>
  <c r="M12" i="242"/>
  <c r="K39" i="242"/>
  <c r="K21" i="242"/>
  <c r="M36" i="242"/>
  <c r="L20" i="242"/>
  <c r="M35" i="242"/>
  <c r="M11" i="242"/>
  <c r="E17" i="242"/>
  <c r="F29" i="242"/>
  <c r="O14" i="242"/>
  <c r="K45" i="873"/>
  <c r="E44" i="242"/>
  <c r="G29" i="242"/>
  <c r="B44" i="873"/>
  <c r="J44" i="872"/>
  <c r="I44" i="865"/>
  <c r="L44" i="865"/>
  <c r="H44" i="869"/>
  <c r="O20" i="242"/>
  <c r="F45" i="873"/>
  <c r="E27" i="242"/>
  <c r="F20" i="242"/>
  <c r="G43" i="872"/>
  <c r="B43" i="872"/>
  <c r="B43" i="869"/>
  <c r="H43" i="865"/>
  <c r="J43" i="872"/>
  <c r="L47" i="872"/>
  <c r="I47" i="872"/>
  <c r="E43" i="873"/>
  <c r="L43" i="873"/>
  <c r="E47" i="865"/>
  <c r="K43" i="865"/>
  <c r="F7" i="242"/>
  <c r="G19" i="242"/>
  <c r="E35" i="242"/>
  <c r="G49" i="865"/>
  <c r="I49" i="872"/>
  <c r="E47" i="869"/>
  <c r="G49" i="872"/>
  <c r="L49" i="872"/>
  <c r="O17" i="242"/>
  <c r="O31" i="242"/>
  <c r="G38" i="242"/>
  <c r="D45" i="872"/>
  <c r="F43" i="242"/>
  <c r="G33" i="242"/>
  <c r="O28" i="242"/>
  <c r="E19" i="242"/>
  <c r="H45" i="869"/>
  <c r="G11" i="242"/>
  <c r="E47" i="242"/>
  <c r="K45" i="865"/>
  <c r="E45" i="865"/>
  <c r="F8" i="242"/>
  <c r="O9" i="242"/>
  <c r="N27" i="242"/>
  <c r="K8" i="242"/>
  <c r="M39" i="242"/>
  <c r="N44" i="242"/>
  <c r="N30" i="242"/>
  <c r="L21" i="242"/>
  <c r="L33" i="242"/>
  <c r="N48" i="242"/>
  <c r="H6" i="242"/>
  <c r="H44" i="242"/>
  <c r="O15" i="242"/>
  <c r="H39" i="242"/>
  <c r="E45" i="242"/>
  <c r="K44" i="872"/>
  <c r="B44" i="872"/>
  <c r="L44" i="869"/>
  <c r="G44" i="869"/>
  <c r="C44" i="873"/>
  <c r="F45" i="865"/>
  <c r="G12" i="242"/>
  <c r="F5" i="242"/>
  <c r="F18" i="242"/>
  <c r="D43" i="873"/>
  <c r="J43" i="873"/>
  <c r="H47" i="872"/>
  <c r="F43" i="865"/>
  <c r="C47" i="873"/>
  <c r="F43" i="872"/>
  <c r="J43" i="869"/>
  <c r="C47" i="865"/>
  <c r="F43" i="873"/>
  <c r="H43" i="873"/>
  <c r="G46" i="869"/>
  <c r="G49" i="242"/>
  <c r="E20" i="242"/>
  <c r="L47" i="869"/>
  <c r="K47" i="869"/>
  <c r="I49" i="865"/>
  <c r="F47" i="869"/>
  <c r="H49" i="872"/>
  <c r="J47" i="869"/>
  <c r="E45" i="872"/>
  <c r="I45" i="872"/>
  <c r="F16" i="242"/>
  <c r="G6" i="242"/>
  <c r="G31" i="242"/>
  <c r="E26" i="242"/>
  <c r="H48" i="242"/>
  <c r="H36" i="242"/>
  <c r="E9" i="242"/>
  <c r="H42" i="242"/>
  <c r="O42" i="242"/>
  <c r="E24" i="242"/>
  <c r="G23" i="242"/>
  <c r="F9" i="242"/>
  <c r="B45" i="865"/>
  <c r="M25" i="242"/>
  <c r="M44" i="242"/>
  <c r="L47" i="242"/>
  <c r="O23" i="242"/>
  <c r="L44" i="872"/>
  <c r="J44" i="873"/>
  <c r="H44" i="865"/>
  <c r="E32" i="242"/>
  <c r="G15" i="242"/>
  <c r="J43" i="865"/>
  <c r="B43" i="873"/>
  <c r="G43" i="865"/>
  <c r="D47" i="865"/>
  <c r="E43" i="869"/>
  <c r="H35" i="242"/>
  <c r="D49" i="873"/>
  <c r="C47" i="869"/>
  <c r="F49" i="865"/>
  <c r="G45" i="865"/>
  <c r="F45" i="872"/>
  <c r="F25" i="242"/>
  <c r="G45" i="873"/>
  <c r="H26" i="242"/>
  <c r="C45" i="873"/>
  <c r="E7" i="242"/>
  <c r="L23" i="242"/>
  <c r="K6" i="242"/>
  <c r="L14" i="242"/>
  <c r="L34" i="242"/>
  <c r="E23" i="242"/>
  <c r="E33" i="242"/>
  <c r="K45" i="872"/>
  <c r="H21" i="242"/>
  <c r="K44" i="865"/>
  <c r="E44" i="873"/>
  <c r="B44" i="869"/>
  <c r="H12" i="242"/>
  <c r="G24" i="242"/>
  <c r="L43" i="869"/>
  <c r="D46" i="869"/>
  <c r="C43" i="873"/>
  <c r="I43" i="872"/>
  <c r="D47" i="873"/>
  <c r="E37" i="242"/>
  <c r="L49" i="865"/>
  <c r="B49" i="865"/>
  <c r="L49" i="873"/>
  <c r="O37" i="242"/>
  <c r="G45" i="242"/>
  <c r="F21" i="242"/>
  <c r="F39" i="242"/>
  <c r="M18" i="242"/>
  <c r="M34" i="242"/>
  <c r="K35" i="242"/>
  <c r="L43" i="242"/>
  <c r="K19" i="242"/>
  <c r="L5" i="242"/>
  <c r="K14" i="242"/>
  <c r="K32" i="242"/>
  <c r="H14" i="242"/>
  <c r="F45" i="242"/>
  <c r="J45" i="873"/>
  <c r="D45" i="873"/>
  <c r="G32" i="242"/>
  <c r="G44" i="865"/>
  <c r="G44" i="872"/>
  <c r="H44" i="873"/>
  <c r="E44" i="865"/>
  <c r="F44" i="865"/>
  <c r="I44" i="872"/>
  <c r="I45" i="865"/>
  <c r="F17" i="242"/>
  <c r="F23" i="242"/>
  <c r="H11" i="242"/>
  <c r="C46" i="869"/>
  <c r="K47" i="872"/>
  <c r="E47" i="872"/>
  <c r="I47" i="873"/>
  <c r="H47" i="873"/>
  <c r="I47" i="865"/>
  <c r="J47" i="865"/>
  <c r="F43" i="869"/>
  <c r="C43" i="865"/>
  <c r="D43" i="869"/>
  <c r="B43" i="865"/>
  <c r="E39" i="242"/>
  <c r="E11" i="242"/>
  <c r="J49" i="865"/>
  <c r="H49" i="873"/>
  <c r="I47" i="869"/>
  <c r="F49" i="873"/>
  <c r="K49" i="865"/>
  <c r="F49" i="872"/>
  <c r="F45" i="869"/>
  <c r="G45" i="869"/>
  <c r="K45" i="869"/>
  <c r="J45" i="865"/>
  <c r="E6" i="242"/>
  <c r="G7" i="242"/>
  <c r="L45" i="872"/>
  <c r="C45" i="872"/>
  <c r="H23" i="242"/>
  <c r="O38" i="242"/>
  <c r="H45" i="242"/>
  <c r="E8" i="242"/>
  <c r="B45" i="869"/>
  <c r="H18" i="242"/>
  <c r="F27" i="242"/>
  <c r="E48" i="242"/>
  <c r="K34" i="242"/>
  <c r="N19" i="242"/>
  <c r="M28" i="242"/>
  <c r="K11" i="242"/>
  <c r="G36" i="242"/>
  <c r="F48" i="242"/>
  <c r="I45" i="873"/>
  <c r="F22" i="242"/>
  <c r="D44" i="872"/>
  <c r="J44" i="869"/>
  <c r="D44" i="869"/>
  <c r="B45" i="873"/>
  <c r="E42" i="242"/>
  <c r="E43" i="865"/>
  <c r="H43" i="872"/>
  <c r="E43" i="872"/>
  <c r="D47" i="872"/>
  <c r="C47" i="872"/>
  <c r="B47" i="865"/>
  <c r="E43" i="242"/>
  <c r="D47" i="869"/>
  <c r="D49" i="872"/>
  <c r="G47" i="869"/>
  <c r="O49" i="242"/>
  <c r="F11" i="242"/>
  <c r="J45" i="869"/>
  <c r="F32" i="242"/>
  <c r="F31" i="242"/>
  <c r="F36" i="242"/>
  <c r="H47" i="242"/>
  <c r="L24" i="242"/>
  <c r="K27" i="242"/>
  <c r="N5" i="242"/>
  <c r="K47" i="242"/>
  <c r="O26" i="242"/>
  <c r="C44" i="865"/>
  <c r="F44" i="872"/>
  <c r="D44" i="873"/>
  <c r="H37" i="242"/>
  <c r="F47" i="873"/>
  <c r="D43" i="872"/>
  <c r="I43" i="869"/>
  <c r="C43" i="869"/>
  <c r="K43" i="872"/>
  <c r="E47" i="873"/>
  <c r="G25" i="242"/>
  <c r="G49" i="873"/>
  <c r="B49" i="873"/>
  <c r="D49" i="865"/>
  <c r="I45" i="869"/>
  <c r="F47" i="242"/>
  <c r="C45" i="865"/>
  <c r="H9" i="242"/>
  <c r="T47" i="242" l="1"/>
  <c r="T27" i="242"/>
  <c r="T23" i="242"/>
  <c r="T9" i="242"/>
  <c r="T28" i="242"/>
  <c r="T26" i="242"/>
  <c r="T11" i="242"/>
  <c r="T30" i="242"/>
  <c r="T48" i="242"/>
  <c r="T33" i="242"/>
  <c r="T8" i="242"/>
  <c r="T45" i="242"/>
  <c r="T7" i="242"/>
  <c r="T31" i="242"/>
  <c r="T22" i="242"/>
  <c r="T6" i="242"/>
  <c r="T38" i="242"/>
  <c r="T46" i="242"/>
  <c r="T43" i="242"/>
  <c r="T5" i="242"/>
  <c r="T17" i="242"/>
  <c r="T19" i="242"/>
  <c r="T25" i="242"/>
  <c r="T35" i="242"/>
  <c r="T49" i="242"/>
  <c r="F50" i="865"/>
  <c r="F48" i="865" s="1"/>
  <c r="D50" i="873"/>
  <c r="D48" i="873" s="1"/>
  <c r="B50" i="865"/>
  <c r="B48" i="865" s="1"/>
  <c r="E50" i="873"/>
  <c r="E48" i="873" s="1"/>
  <c r="E50" i="865"/>
  <c r="E48" i="865" s="1"/>
  <c r="B50" i="872"/>
  <c r="B48" i="872" s="1"/>
  <c r="C50" i="872"/>
  <c r="C48" i="872" s="1"/>
  <c r="G50" i="873"/>
  <c r="G48" i="873" s="1"/>
  <c r="F50" i="872"/>
  <c r="F48" i="872" s="1"/>
  <c r="D50" i="865"/>
  <c r="D48" i="865" s="1"/>
  <c r="C50" i="865"/>
  <c r="C48" i="865" s="1"/>
  <c r="H50" i="865"/>
  <c r="H48" i="865" s="1"/>
  <c r="G50" i="865"/>
  <c r="G48" i="865" s="1"/>
  <c r="D50" i="872"/>
  <c r="D48" i="872" s="1"/>
  <c r="J50" i="865"/>
  <c r="J48" i="865" s="1"/>
  <c r="I50" i="872"/>
  <c r="I48" i="872" s="1"/>
  <c r="I50" i="865"/>
  <c r="I48" i="865" s="1"/>
  <c r="L50" i="872"/>
  <c r="L48" i="872" s="1"/>
  <c r="K50" i="865"/>
  <c r="K48" i="865" s="1"/>
  <c r="H50" i="873"/>
  <c r="H48" i="873" s="1"/>
  <c r="C50" i="873"/>
  <c r="C48" i="873" s="1"/>
  <c r="J50" i="872"/>
  <c r="J48" i="872" s="1"/>
  <c r="I50" i="873"/>
  <c r="I48" i="873" s="1"/>
  <c r="J50" i="873"/>
  <c r="J48" i="873" s="1"/>
  <c r="E50" i="872"/>
  <c r="E48" i="872" s="1"/>
  <c r="H50" i="872"/>
  <c r="H48" i="872" s="1"/>
  <c r="G50" i="872"/>
  <c r="G48" i="872" s="1"/>
  <c r="K50" i="872"/>
  <c r="K48" i="872" s="1"/>
  <c r="K50" i="873"/>
  <c r="K48" i="873" s="1"/>
  <c r="B50" i="873"/>
  <c r="B48" i="873" s="1"/>
  <c r="L50" i="865"/>
  <c r="L48" i="865" s="1"/>
  <c r="F50" i="873"/>
  <c r="F48" i="873" s="1"/>
  <c r="L50" i="873"/>
  <c r="L48" i="873" s="1"/>
  <c r="T20" i="242"/>
  <c r="T24" i="242"/>
  <c r="T15" i="242"/>
  <c r="T18" i="242"/>
  <c r="T12" i="242"/>
  <c r="T29" i="242"/>
  <c r="T44" i="242"/>
  <c r="T32" i="242"/>
  <c r="T39" i="242"/>
  <c r="T16" i="242"/>
  <c r="T34" i="242"/>
  <c r="T37" i="242"/>
  <c r="T21" i="242"/>
  <c r="T14" i="242"/>
  <c r="T36" i="242"/>
  <c r="T42" i="242"/>
  <c r="A50" i="872"/>
  <c r="A50" i="865"/>
  <c r="A50" i="873"/>
  <c r="S9" i="242"/>
  <c r="R9" i="242" s="1"/>
  <c r="S28" i="242"/>
  <c r="R28" i="242" s="1"/>
  <c r="S26" i="242"/>
  <c r="R26" i="242" s="1"/>
  <c r="P16" i="242"/>
  <c r="S16" i="242"/>
  <c r="R16" i="242" s="1"/>
  <c r="S34" i="242"/>
  <c r="R34" i="242" s="1"/>
  <c r="S17" i="242"/>
  <c r="R17" i="242" s="1"/>
  <c r="P17" i="242"/>
  <c r="S23" i="242"/>
  <c r="R23" i="242" s="1"/>
  <c r="P23" i="242"/>
  <c r="S25" i="242"/>
  <c r="R25" i="242" s="1"/>
  <c r="S29" i="242"/>
  <c r="R29" i="242" s="1"/>
  <c r="S24" i="242"/>
  <c r="R24" i="242" s="1"/>
  <c r="P24" i="242"/>
  <c r="S15" i="242"/>
  <c r="R15" i="242" s="1"/>
  <c r="P15" i="242"/>
  <c r="P12" i="242"/>
  <c r="S12" i="242"/>
  <c r="R12" i="242" s="1"/>
  <c r="S22" i="242"/>
  <c r="R22" i="242" s="1"/>
  <c r="S45" i="242"/>
  <c r="R45" i="242" s="1"/>
  <c r="S38" i="242"/>
  <c r="R38" i="242" s="1"/>
  <c r="S32" i="242"/>
  <c r="R32" i="242" s="1"/>
  <c r="S37" i="242"/>
  <c r="R37" i="242" s="1"/>
  <c r="S43" i="242"/>
  <c r="R43" i="242" s="1"/>
  <c r="S42" i="242"/>
  <c r="R42" i="242" s="1"/>
  <c r="S49" i="242"/>
  <c r="R49" i="242" s="1"/>
  <c r="S46" i="242"/>
  <c r="R46" i="242" s="1"/>
  <c r="S31" i="242"/>
  <c r="R31" i="242" s="1"/>
  <c r="S36" i="242"/>
  <c r="R36" i="242" s="1"/>
  <c r="P18" i="242"/>
  <c r="S18" i="242"/>
  <c r="R18" i="242" s="1"/>
  <c r="P20" i="242"/>
  <c r="S20" i="242"/>
  <c r="R20" i="242" s="1"/>
  <c r="S35" i="242"/>
  <c r="R35" i="242" s="1"/>
  <c r="S14" i="242"/>
  <c r="R14" i="242" s="1"/>
  <c r="P14" i="242"/>
  <c r="S39" i="242"/>
  <c r="R39" i="242" s="1"/>
  <c r="O5" i="242"/>
  <c r="O11" i="242"/>
  <c r="I42" i="242"/>
  <c r="I11" i="242"/>
  <c r="I35" i="242"/>
  <c r="I26" i="242"/>
  <c r="I48" i="242"/>
  <c r="O7" i="242"/>
  <c r="I44" i="242"/>
  <c r="O19" i="242"/>
  <c r="O47" i="242"/>
  <c r="I24" i="242"/>
  <c r="I45" i="242"/>
  <c r="I21" i="242"/>
  <c r="I23" i="242"/>
  <c r="I17" i="242"/>
  <c r="I20" i="242"/>
  <c r="I37" i="242"/>
  <c r="I25" i="242"/>
  <c r="I16" i="242"/>
  <c r="I14" i="242"/>
  <c r="O33" i="242"/>
  <c r="I5" i="242"/>
  <c r="O48" i="242"/>
  <c r="O6" i="242"/>
  <c r="I29" i="242"/>
  <c r="I7" i="242"/>
  <c r="I22" i="242"/>
  <c r="I27" i="242"/>
  <c r="I15" i="242"/>
  <c r="I18" i="242"/>
  <c r="I19" i="242"/>
  <c r="I36" i="242"/>
  <c r="O30" i="242"/>
  <c r="O21" i="242"/>
  <c r="I34" i="242"/>
  <c r="I9" i="242"/>
  <c r="O44" i="242"/>
  <c r="O8" i="242"/>
  <c r="I49" i="242"/>
  <c r="I12" i="242"/>
  <c r="I8" i="242"/>
  <c r="I43" i="242"/>
  <c r="I47" i="242"/>
  <c r="I28" i="242"/>
  <c r="O27" i="242"/>
  <c r="I6" i="242"/>
  <c r="I39" i="242"/>
  <c r="S27" i="242" l="1"/>
  <c r="R27" i="242" s="1"/>
  <c r="S8" i="242"/>
  <c r="R8" i="242" s="1"/>
  <c r="S44" i="242"/>
  <c r="R44" i="242" s="1"/>
  <c r="S21" i="242"/>
  <c r="R21" i="242" s="1"/>
  <c r="S30" i="242"/>
  <c r="R30" i="242" s="1"/>
  <c r="S6" i="242"/>
  <c r="R6" i="242" s="1"/>
  <c r="S48" i="242"/>
  <c r="R48" i="242" s="1"/>
  <c r="S33" i="242"/>
  <c r="R33" i="242" s="1"/>
  <c r="S47" i="242"/>
  <c r="R47" i="242" s="1"/>
  <c r="S19" i="242"/>
  <c r="R19" i="242" s="1"/>
  <c r="P19" i="242"/>
  <c r="S7" i="242"/>
  <c r="R7" i="242" s="1"/>
  <c r="P11" i="242"/>
  <c r="S11" i="242"/>
  <c r="R11" i="242" s="1"/>
  <c r="S5" i="242"/>
  <c r="R5" i="242" s="1"/>
  <c r="J18" i="242"/>
  <c r="J23" i="242"/>
  <c r="J19" i="242"/>
  <c r="J16" i="242"/>
  <c r="J15" i="242"/>
  <c r="J20" i="242"/>
  <c r="J11" i="242"/>
  <c r="J14" i="242"/>
  <c r="J12" i="242"/>
  <c r="J17" i="242"/>
  <c r="J24" i="2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Dawson</author>
  </authors>
  <commentList>
    <comment ref="G4" authorId="0" shapeId="0" xr:uid="{00000000-0006-0000-0100-000001000000}">
      <text>
        <r>
          <rPr>
            <sz val="9"/>
            <color indexed="81"/>
            <rFont val="Tahoma"/>
            <family val="2"/>
          </rPr>
          <t xml:space="preserve">Participation Rates, 3-P5: rate per 1,000; 3-S1: rate per 100,000; all others: percentage (%).
</t>
        </r>
      </text>
    </comment>
    <comment ref="I4" authorId="0" shapeId="0" xr:uid="{00000000-0006-0000-0100-000002000000}">
      <text>
        <r>
          <rPr>
            <sz val="9"/>
            <color indexed="81"/>
            <rFont val="Tahoma"/>
            <family val="2"/>
          </rPr>
          <t xml:space="preserve">Performance relative to national performance / goal = (standard)/(num/denom)*100% for measures with desired decrease; (num/denom)/(standard)*100% for measures with desired increase.
</t>
        </r>
      </text>
    </comment>
    <comment ref="K4" authorId="0" shapeId="0" xr:uid="{00000000-0006-0000-0100-000003000000}">
      <text>
        <r>
          <rPr>
            <sz val="9"/>
            <color indexed="81"/>
            <rFont val="Tahoma"/>
            <family val="2"/>
          </rPr>
          <t xml:space="preserve">Percent Change=(comparison n/comparison d)/(baseline n/baseline d)-1*100%. Some items may display as 0.0%, but indicate change not in the desired direction.  This is because of small change not displayed at one decimal place.
</t>
        </r>
      </text>
    </comment>
    <comment ref="N4" authorId="0" shapeId="0" xr:uid="{00000000-0006-0000-0100-000004000000}">
      <text>
        <r>
          <rPr>
            <sz val="9"/>
            <color indexed="81"/>
            <rFont val="Tahoma"/>
            <family val="2"/>
          </rPr>
          <t xml:space="preserve">Percent Change=(comparison n/comparison d)/(baseline n/baseline d)-1*100%. Some items may display as 0.0%, but indicate change not in the desired direction.  This is because of small change not displayed at one decimal place.
</t>
        </r>
      </text>
    </comment>
    <comment ref="A46" authorId="0" shapeId="0" xr:uid="{00000000-0006-0000-0100-000005000000}">
      <text>
        <r>
          <rPr>
            <sz val="9"/>
            <color indexed="81"/>
            <rFont val="Tahoma"/>
            <family val="2"/>
          </rPr>
          <t xml:space="preserve">8A data are available from Quarter 2, 2015 onwards.
</t>
        </r>
      </text>
    </comment>
    <comment ref="B46" authorId="0" shapeId="0" xr:uid="{00000000-0006-0000-0100-000006000000}">
      <text>
        <r>
          <rPr>
            <sz val="9"/>
            <color indexed="81"/>
            <rFont val="Tahoma"/>
            <family val="2"/>
          </rPr>
          <t xml:space="preserve">8A data are available from Quarter 2, 2015 onwards.
</t>
        </r>
      </text>
    </comment>
    <comment ref="A47" authorId="0" shapeId="0" xr:uid="{00000000-0006-0000-0100-000007000000}">
      <text>
        <r>
          <rPr>
            <sz val="9"/>
            <color indexed="81"/>
            <rFont val="Tahoma"/>
            <family val="2"/>
          </rPr>
          <t xml:space="preserve">8A data are available from Quarter 2, 2015 onwards.
</t>
        </r>
      </text>
    </comment>
    <comment ref="B47" authorId="0" shapeId="0" xr:uid="{00000000-0006-0000-0100-000008000000}">
      <text>
        <r>
          <rPr>
            <sz val="9"/>
            <color indexed="81"/>
            <rFont val="Tahoma"/>
            <family val="2"/>
          </rPr>
          <t xml:space="preserve">8A data are available from Quarter 2, 2015 onwards.
</t>
        </r>
      </text>
    </comment>
    <comment ref="A48" authorId="0" shapeId="0" xr:uid="{00000000-0006-0000-0100-000009000000}">
      <text>
        <r>
          <rPr>
            <sz val="9"/>
            <color indexed="81"/>
            <rFont val="Tahoma"/>
            <family val="2"/>
          </rPr>
          <t xml:space="preserve">8A data are available from Quarter 2, 2015 onwards.
</t>
        </r>
      </text>
    </comment>
    <comment ref="B48" authorId="0" shapeId="0" xr:uid="{00000000-0006-0000-0100-00000A000000}">
      <text>
        <r>
          <rPr>
            <sz val="9"/>
            <color indexed="81"/>
            <rFont val="Tahoma"/>
            <family val="2"/>
          </rPr>
          <t xml:space="preserve">8A data are available from Quarter 2, 2015 onwards.
</t>
        </r>
      </text>
    </comment>
    <comment ref="A49" authorId="0" shapeId="0" xr:uid="{00000000-0006-0000-0100-00000B000000}">
      <text>
        <r>
          <rPr>
            <sz val="9"/>
            <color indexed="81"/>
            <rFont val="Tahoma"/>
            <family val="2"/>
          </rPr>
          <t xml:space="preserve">8A data are available from Quarter 2, 2015 onwards.
</t>
        </r>
      </text>
    </comment>
    <comment ref="B49" authorId="0" shapeId="0" xr:uid="{00000000-0006-0000-0100-00000C000000}">
      <text>
        <r>
          <rPr>
            <sz val="9"/>
            <color indexed="81"/>
            <rFont val="Tahoma"/>
            <family val="2"/>
          </rPr>
          <t xml:space="preserve">8A data are available from Quarter 2, 2015 onwards.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DAWSON</author>
  </authors>
  <commentList>
    <comment ref="R4" authorId="0" shapeId="0" xr:uid="{00000000-0006-0000-0F00-000001000000}">
      <text>
        <r>
          <rPr>
            <b/>
            <sz val="9"/>
            <color indexed="81"/>
            <rFont val="Tahoma"/>
            <family val="2"/>
          </rPr>
          <t>William DAWSON:</t>
        </r>
        <r>
          <rPr>
            <sz val="9"/>
            <color indexed="81"/>
            <rFont val="Tahoma"/>
            <family val="2"/>
          </rPr>
          <t xml:space="preserve">
Chevron pointing up (greater than symbol) indicates increase; pointing down (less than) indicates decrease; x indicates one or both comparison values are unavailable and direction of change cannot be calculated.</t>
        </r>
      </text>
    </comment>
  </commentList>
</comments>
</file>

<file path=xl/sharedStrings.xml><?xml version="1.0" encoding="utf-8"?>
<sst xmlns="http://schemas.openxmlformats.org/spreadsheetml/2006/main" count="11024" uniqueCount="1050">
  <si>
    <t>5B (1)--Rate of Timely Health Exams</t>
  </si>
  <si>
    <t>http://cssr.berkeley.edu/ucb_childwelfare/C3M3.aspx</t>
  </si>
  <si>
    <t>http://cssr.berkeley.edu/ucb_childwelfare</t>
  </si>
  <si>
    <t>Time Period</t>
  </si>
  <si>
    <t>8A*</t>
  </si>
  <si>
    <t>Received ILP Services*</t>
  </si>
  <si>
    <t>Time Period 18 -- Apr 08 (Q3 07)</t>
  </si>
  <si>
    <t>Time Period 19 -- Jul 08 (Q4 07)</t>
  </si>
  <si>
    <t>Time Period 20 -- Oct 08 (Q1 08)</t>
  </si>
  <si>
    <t>Time Period 21 -- Jan 09 (Q2 08)</t>
  </si>
  <si>
    <r>
      <t>Direction?</t>
    </r>
    <r>
      <rPr>
        <vertAlign val="superscript"/>
        <sz val="9"/>
        <rFont val="Arial"/>
        <family val="2"/>
      </rPr>
      <t>3</t>
    </r>
  </si>
  <si>
    <r>
      <t>Percent change</t>
    </r>
    <r>
      <rPr>
        <vertAlign val="superscript"/>
        <sz val="9"/>
        <rFont val="Arial"/>
        <family val="2"/>
      </rPr>
      <t>4</t>
    </r>
  </si>
  <si>
    <r>
      <t>Estimated # of children affected</t>
    </r>
    <r>
      <rPr>
        <vertAlign val="superscript"/>
        <sz val="9"/>
        <rFont val="Arial"/>
        <family val="2"/>
      </rPr>
      <t>5</t>
    </r>
  </si>
  <si>
    <r>
      <t xml:space="preserve">3 </t>
    </r>
    <r>
      <rPr>
        <sz val="8"/>
        <rFont val="Arial"/>
        <family val="2"/>
      </rPr>
      <t>Percent change as compared to column P 'Directional Goal'.  Percent change=0.0% (no change) or matching direction = "Yes".</t>
    </r>
  </si>
  <si>
    <t>Reentry Following Reunification (Exit Cohort)</t>
  </si>
  <si>
    <t>Numerator</t>
  </si>
  <si>
    <t>Denominator</t>
  </si>
  <si>
    <t>Performance</t>
  </si>
  <si>
    <t xml:space="preserve">Type
(CDSS
UCB) </t>
  </si>
  <si>
    <t>Long Term Care Composite</t>
  </si>
  <si>
    <t>Placement Stability Composite</t>
  </si>
  <si>
    <t>National Standard or Goal</t>
  </si>
  <si>
    <t>2B--Timely Response (Imm. Response Compliance)</t>
  </si>
  <si>
    <r>
      <t xml:space="preserve">4 </t>
    </r>
    <r>
      <rPr>
        <sz val="8"/>
        <rFont val="Arial"/>
        <family val="2"/>
      </rPr>
      <t>Percent Change=[(</t>
    </r>
    <r>
      <rPr>
        <i/>
        <sz val="8"/>
        <rFont val="Arial"/>
        <family val="2"/>
      </rPr>
      <t xml:space="preserve">most recent perf-50)/(baseline perf-50)-1]*100 </t>
    </r>
    <r>
      <rPr>
        <sz val="8"/>
        <rFont val="Arial"/>
        <family val="2"/>
      </rPr>
      <t>for composites;</t>
    </r>
    <r>
      <rPr>
        <i/>
        <sz val="8"/>
        <rFont val="Arial"/>
        <family val="2"/>
      </rPr>
      <t xml:space="preserve"> (most recent perf/baseline perf-1)*100 </t>
    </r>
    <r>
      <rPr>
        <sz val="8"/>
        <rFont val="Arial"/>
        <family val="2"/>
      </rPr>
      <t>for C1.2, C2.2;</t>
    </r>
    <r>
      <rPr>
        <i/>
        <sz val="8"/>
        <rFont val="Arial"/>
        <family val="2"/>
      </rPr>
      <t xml:space="preserve"> [(most recent n/most recnet d)/(baseline n/baseline d)-1]*100 </t>
    </r>
    <r>
      <rPr>
        <sz val="8"/>
        <rFont val="Arial"/>
        <family val="2"/>
      </rPr>
      <t>for others.  Composite formula adjusts for scale of 50 to 150.</t>
    </r>
  </si>
  <si>
    <t>a</t>
  </si>
  <si>
    <t>b</t>
  </si>
  <si>
    <t>c</t>
  </si>
  <si>
    <t>d</t>
  </si>
  <si>
    <t>e</t>
  </si>
  <si>
    <t>f</t>
  </si>
  <si>
    <t>g</t>
  </si>
  <si>
    <t>h</t>
  </si>
  <si>
    <t>i</t>
  </si>
  <si>
    <t>j</t>
  </si>
  <si>
    <t>k</t>
  </si>
  <si>
    <t>l</t>
  </si>
  <si>
    <t>m</t>
  </si>
  <si>
    <t>n</t>
  </si>
  <si>
    <t>o</t>
  </si>
  <si>
    <t>p</t>
  </si>
  <si>
    <t>q</t>
  </si>
  <si>
    <t>r</t>
  </si>
  <si>
    <t>Measure number</t>
  </si>
  <si>
    <t>Measure description</t>
  </si>
  <si>
    <t>Directional goal</t>
  </si>
  <si>
    <t>Baseline numerator</t>
  </si>
  <si>
    <t>Baseline denominator</t>
  </si>
  <si>
    <t>Most recent start date</t>
  </si>
  <si>
    <t>Most recent end date</t>
  </si>
  <si>
    <t>Most recent numerator</t>
  </si>
  <si>
    <t>Most recent denominator</t>
  </si>
  <si>
    <t>Source data and more information</t>
  </si>
  <si>
    <t>U</t>
  </si>
  <si>
    <t>-</t>
  </si>
  <si>
    <t>C</t>
  </si>
  <si>
    <t>N.A.</t>
  </si>
  <si>
    <t>2B</t>
  </si>
  <si>
    <t>+</t>
  </si>
  <si>
    <t>4A</t>
  </si>
  <si>
    <t>4B</t>
  </si>
  <si>
    <t>S1.1</t>
  </si>
  <si>
    <t>C1.1</t>
  </si>
  <si>
    <t>C1.2</t>
  </si>
  <si>
    <t>C1.3</t>
  </si>
  <si>
    <t>C1.4</t>
  </si>
  <si>
    <t>C1</t>
  </si>
  <si>
    <t>C2</t>
  </si>
  <si>
    <t>C3</t>
  </si>
  <si>
    <t>C4</t>
  </si>
  <si>
    <t>C2.1</t>
  </si>
  <si>
    <t>C2.2</t>
  </si>
  <si>
    <t>C4.1</t>
  </si>
  <si>
    <t>Siblings (All)</t>
  </si>
  <si>
    <t>http://cssr.berkeley.edu/ucb_childwelfare/C2M1.aspx</t>
  </si>
  <si>
    <t>http://cssr.berkeley.edu/ucb_childwelfare/C2M2.aspx</t>
  </si>
  <si>
    <t>http://cssr.berkeley.edu/ucb_childwelfare/C4M123.aspx</t>
  </si>
  <si>
    <t>http://cssr.berkeley.edu/cwscmsreports/pointintime/fostercare/childwel/siblings.asp</t>
  </si>
  <si>
    <t>http://cssr.berkeley.edu/ucb_childwelfare/PIT.aspx</t>
  </si>
  <si>
    <t>s</t>
  </si>
  <si>
    <t>Time Period 1 -- Jan 04 (Q2 03)</t>
  </si>
  <si>
    <t>Time Period 14 -- Apr 07 (Q3 06)</t>
  </si>
  <si>
    <t>Comparison start date</t>
  </si>
  <si>
    <t>Comparison end date</t>
  </si>
  <si>
    <t>Comparison numerator</t>
  </si>
  <si>
    <t>Comparison denominator</t>
  </si>
  <si>
    <t>Hide this column. Validation for Dynamic list</t>
  </si>
  <si>
    <r>
      <t xml:space="preserve">Baseline -- </t>
    </r>
    <r>
      <rPr>
        <b/>
        <sz val="8"/>
        <color indexed="9"/>
        <rFont val="Arial"/>
        <family val="2"/>
      </rPr>
      <t>Orig. Rpt Date (Data Extract)</t>
    </r>
  </si>
  <si>
    <t>Time Period -14 -- Jul 00 (Q4 99)</t>
  </si>
  <si>
    <t>Time Period -13 -- Oct 00 (Q1 00)</t>
  </si>
  <si>
    <t>Time Period -12 -- Jan 01 (Q2 00)</t>
  </si>
  <si>
    <t>Time Period -11 -- Apr 01 (Q3 00)</t>
  </si>
  <si>
    <t>Time Period -10 -- Jul 01 (Q4 00)</t>
  </si>
  <si>
    <t>Time Period -9 -- Oct 01 (Q1 01)</t>
  </si>
  <si>
    <t>Time Period -8 -- Jan 02 (Q2 01)</t>
  </si>
  <si>
    <t>Time Period -7 -- Apr 02 (Q3 01)</t>
  </si>
  <si>
    <t>Time Period -6 -- Jul 02 (Q4 01)</t>
  </si>
  <si>
    <t>Time Period -5 -- Oct 02 (Q1 02)</t>
  </si>
  <si>
    <t>Time Period -4 -- Jan 03 (Q2 02)</t>
  </si>
  <si>
    <t>Time Period -3 -- Apr 03 (Q3 02)</t>
  </si>
  <si>
    <t>Time Period -2 -- Jul 03 (Q4 02)</t>
  </si>
  <si>
    <t>Time Period -1 -- Oct 03 (Q1 03)</t>
  </si>
  <si>
    <t>In Care 3 Years Or Longer (Emancipated/Age 18)</t>
  </si>
  <si>
    <t>Least Restrictive (PIT Placement: FFA)</t>
  </si>
  <si>
    <t>Least Restrictive (PIT Placement: Group/Shelter)</t>
  </si>
  <si>
    <t>Least Restrictive (PIT Placement: Other)</t>
  </si>
  <si>
    <t>Least Restrictive (Entries First Plc.: Relative)</t>
  </si>
  <si>
    <t>Least Restrictive (PIT Placement: Relative)</t>
  </si>
  <si>
    <t>http://cssr.berkeley.edu/ucb_childwelfare/CDSS_5F.aspx</t>
  </si>
  <si>
    <t>http://cssr.berkeley.edu/ucb_childwelfare/CdssFiles.aspx?report=8A</t>
  </si>
  <si>
    <t>5F--Authorized for Psychotropic Medication</t>
  </si>
  <si>
    <t>Authorized for Psychotropic Medication</t>
  </si>
  <si>
    <t>Time Period 11 -- Jul 06 (Q4 05)</t>
  </si>
  <si>
    <t>Time Period 12 -- Oct 06 (Q1 06)</t>
  </si>
  <si>
    <t>Adoption Within 12 Months (Legally Free)</t>
  </si>
  <si>
    <t>Exits To Permanency (24 Months In Care)</t>
  </si>
  <si>
    <t>Exits To Permanency (Legally Free At Exit)</t>
  </si>
  <si>
    <t>Percent</t>
  </si>
  <si>
    <t>2B--Timely Response (10-Day Response Compliance)</t>
  </si>
  <si>
    <t>4A--Siblings (All)</t>
  </si>
  <si>
    <t>4A--Siblings (Some or All)</t>
  </si>
  <si>
    <t>http://cssr.berkeley.edu/ucb_childwelfare/RefRates.aspx</t>
  </si>
  <si>
    <t>http://cssr.berkeley.edu/ucb_childwelfare/EntryRates.aspx</t>
  </si>
  <si>
    <t>http://cssr.berkeley.edu/ucb_childwelfare/InCareRates.aspx</t>
  </si>
  <si>
    <t>http://cssr.berkeley.edu/ucb_childwelfare/S1M1.aspx</t>
  </si>
  <si>
    <t>5F</t>
  </si>
  <si>
    <t>Time Period 27 -- Jul 10 (Q4 09)</t>
  </si>
  <si>
    <t>Time Period 28 -- Oct 10 (Q1 10)</t>
  </si>
  <si>
    <t>4B--Least Restrictive (Entries First Plc.: Foster Home)</t>
  </si>
  <si>
    <t>4B--Least Restrictive (Entries First Plc.: FFA)</t>
  </si>
  <si>
    <t>4B--Least Restrictive (Entries First Plc.: Group/Shelter)</t>
  </si>
  <si>
    <t>4B--Least Restrictive (Entries First Plc.: Other)</t>
  </si>
  <si>
    <t>8A</t>
  </si>
  <si>
    <t>http://cssr.berkeley.edu/ucb_childwelfare/C2M4.aspx</t>
  </si>
  <si>
    <t>http://cssr.berkeley.edu/ucb_childwelfare/C2M5.aspx</t>
  </si>
  <si>
    <t>http://cssr.berkeley.edu/ucb_childwelfare/C3M2.aspx</t>
  </si>
  <si>
    <t>2C</t>
  </si>
  <si>
    <t>http://cssr.berkeley.edu/ucb_childwelfare/CDSS_2B.aspx</t>
  </si>
  <si>
    <t xml:space="preserve">These reports provide point in time counts of sibling groups placed in Child Welfare supervised foster care. Report data are for children who are placed with all or some of their siblings. Sibling groups are identified at the county level, not the state level. A sibling group size of ‘one’ is used to signify a single child with no known siblings in the supervising county. Sibling groups are constructed from an unduplicated point in time count of all children who have an open placement episode in the CWS/CMS system (see the Point In Time methodology for additional details). A set of sibling identifier variables (derived from the CWS/CMS Client Relationship table) and placement address variables (derived from the facility address information from the Placement Home table) are used to locate all whole, half, and step-siblings, as well as maternal siblings. (Age 0 to 20 years.) </t>
  </si>
  <si>
    <t>NOTE: "." or '#DIV/0!' = value not available due to 0 denominator</t>
  </si>
  <si>
    <t xml:space="preserve">These reports provide point in time counts of sibling groups placed in Child Welfare supervised foster care. Report data are for children placed with all siblings. Sibling groups are identified at the county level, not the state level. A sibling group size of ‘one’ is used to signify a single child with no known siblings in the supervising county. Sibling groups are constructed from an unduplicated point in time count of all children who have an open placement episode in the CWS/CMS system (see the Point In Time methodology for additional details). A set of sibling identifier variables (derived from the CWS/CMS Client Relationship table) and placement address variables (derived from the facility address information from the Placement Home table) are used to locate all whole, half, and step-siblings, as well as maternal siblings. (Age 0 to 20 years.) </t>
  </si>
  <si>
    <t>http://cssr.berkeley.edu/ucb_childwelfare/CDSS_6B.aspx</t>
  </si>
  <si>
    <t>http://cssr.berkeley.edu/ucb_childwelfare/C1M4.aspx</t>
  </si>
  <si>
    <t>Reunification Composite</t>
  </si>
  <si>
    <t>Adoption Composite</t>
  </si>
  <si>
    <r>
      <t xml:space="preserve">1 </t>
    </r>
    <r>
      <rPr>
        <sz val="8"/>
        <rFont val="Arial"/>
        <family val="2"/>
      </rPr>
      <t>Participation Rates: rate per 1,000; C1.2 and C2.2: median (months); Composites: estimated score (estimates &lt;50 set to 50, &gt;150 set to 150 consistent with fed range and to control outliers); All Others: percent (%).</t>
    </r>
  </si>
  <si>
    <r>
      <t xml:space="preserve">2 </t>
    </r>
    <r>
      <rPr>
        <sz val="8"/>
        <rFont val="Arial"/>
        <family val="2"/>
      </rPr>
      <t>Performance relative to national std or goal=</t>
    </r>
    <r>
      <rPr>
        <i/>
        <sz val="8"/>
        <rFont val="Arial"/>
        <family val="2"/>
      </rPr>
      <t>(performance-50)/(standard-50)*100</t>
    </r>
    <r>
      <rPr>
        <sz val="8"/>
        <rFont val="Arial"/>
        <family val="2"/>
      </rPr>
      <t xml:space="preserve"> for composites; </t>
    </r>
    <r>
      <rPr>
        <i/>
        <sz val="8"/>
        <rFont val="Arial"/>
        <family val="2"/>
      </rPr>
      <t>(performance)/(standard or goal)*100</t>
    </r>
    <r>
      <rPr>
        <sz val="8"/>
        <rFont val="Arial"/>
        <family val="2"/>
      </rPr>
      <t xml:space="preserve"> for measures with desired increase; </t>
    </r>
    <r>
      <rPr>
        <i/>
        <sz val="8"/>
        <rFont val="Arial"/>
        <family val="2"/>
      </rPr>
      <t>(goal)/(performance)*100</t>
    </r>
    <r>
      <rPr>
        <sz val="8"/>
        <rFont val="Arial"/>
        <family val="2"/>
      </rPr>
      <t xml:space="preserve"> for measures with desired decrease.</t>
    </r>
  </si>
  <si>
    <r>
      <t xml:space="preserve">Comparison -- </t>
    </r>
    <r>
      <rPr>
        <b/>
        <sz val="8"/>
        <color indexed="9"/>
        <rFont val="Arial"/>
        <family val="2"/>
      </rPr>
      <t>Orig. Rpt Date (Data Extract)</t>
    </r>
  </si>
  <si>
    <t>Time Period 2 -- Apr 04 (Q3 03)</t>
  </si>
  <si>
    <t>Time Period 3 -- Jul 04 (Q4 03)</t>
  </si>
  <si>
    <t>Time Period 4 -- Oct 04 (Q1 04)</t>
  </si>
  <si>
    <t>Time Period 5 -- Jan 05 (Q2 04)</t>
  </si>
  <si>
    <t>Time Period 6 -- Apr 05 (Q3 04)</t>
  </si>
  <si>
    <t>Time Period 7 -- Jul 05 (Q4 04)</t>
  </si>
  <si>
    <t>Time Period 8 -- Oct 05 (Q1 05)</t>
  </si>
  <si>
    <t>Time Period 9 -- Jan 06 (Q2 05)</t>
  </si>
  <si>
    <t>Time Period 10 -- Apr 06 (Q3 05)</t>
  </si>
  <si>
    <t>C.D.S.S. / U.C. Berkeley Center for Social Services Research: CWS/CMS Dynamic Report System</t>
  </si>
  <si>
    <t>http://cssr.berkeley.edu/ucb_childwelfare/Entries.aspx</t>
  </si>
  <si>
    <r>
      <t>Most recent performance</t>
    </r>
    <r>
      <rPr>
        <vertAlign val="superscript"/>
        <sz val="9"/>
        <rFont val="Arial"/>
        <family val="2"/>
      </rPr>
      <t>1</t>
    </r>
  </si>
  <si>
    <t>http://cssr.berkeley.edu/ucb_childwelfare/C2M3.aspx</t>
  </si>
  <si>
    <t>http://cssr.berkeley.edu/ucb_childwelfare/C3M1.aspx</t>
  </si>
  <si>
    <r>
      <t>Baseline performance</t>
    </r>
    <r>
      <rPr>
        <vertAlign val="superscript"/>
        <sz val="9"/>
        <rFont val="Arial"/>
        <family val="2"/>
      </rPr>
      <t>1</t>
    </r>
  </si>
  <si>
    <t>S2.1</t>
  </si>
  <si>
    <t>Siblings (Some or All)</t>
  </si>
  <si>
    <t>4E (1)</t>
  </si>
  <si>
    <t>4E (2)</t>
  </si>
  <si>
    <t>U/C</t>
  </si>
  <si>
    <t>C2.3</t>
  </si>
  <si>
    <t>C2.4</t>
  </si>
  <si>
    <t>C2.5</t>
  </si>
  <si>
    <t>C3.1</t>
  </si>
  <si>
    <t>C3.2</t>
  </si>
  <si>
    <t>C3.3</t>
  </si>
  <si>
    <t>C4.2</t>
  </si>
  <si>
    <t>C4.3</t>
  </si>
  <si>
    <r>
      <t>Type
(</t>
    </r>
    <r>
      <rPr>
        <u/>
        <sz val="9"/>
        <rFont val="Arial"/>
        <family val="2"/>
      </rPr>
      <t>C</t>
    </r>
    <r>
      <rPr>
        <sz val="9"/>
        <rFont val="Arial"/>
        <family val="2"/>
      </rPr>
      <t xml:space="preserve">DSS
</t>
    </r>
    <r>
      <rPr>
        <u/>
        <sz val="9"/>
        <rFont val="Arial"/>
        <family val="2"/>
      </rPr>
      <t>U</t>
    </r>
    <r>
      <rPr>
        <sz val="9"/>
        <rFont val="Arial"/>
        <family val="2"/>
      </rPr>
      <t xml:space="preserve">CB) </t>
    </r>
    <r>
      <rPr>
        <u/>
        <sz val="9"/>
        <rFont val="Arial"/>
        <family val="2"/>
      </rPr>
      <t/>
    </r>
  </si>
  <si>
    <t>Time Period 13 -- Jan 07 (Q2 06)</t>
  </si>
  <si>
    <t>Time Period 15 -- Jul 07 (Q4 06)</t>
  </si>
  <si>
    <t>&lt;-Select Baseline</t>
  </si>
  <si>
    <t>&lt;--Select Comparison</t>
  </si>
  <si>
    <r>
      <t>Comparison performance</t>
    </r>
    <r>
      <rPr>
        <vertAlign val="superscript"/>
        <sz val="9"/>
        <rFont val="Arial"/>
        <family val="2"/>
      </rPr>
      <t>1</t>
    </r>
  </si>
  <si>
    <t>No Recurrence Of Maltreatment</t>
  </si>
  <si>
    <t>No Maltreatment In Foster Care</t>
  </si>
  <si>
    <t>Reunification Within 12 Months (Exit Cohort)</t>
  </si>
  <si>
    <t>Median Time To Reunification (Exit Cohort)</t>
  </si>
  <si>
    <t>Reunification Within 12 Months (Entry Cohort)</t>
  </si>
  <si>
    <t>Adoption Within 24 Months (Exit Cohort)</t>
  </si>
  <si>
    <t>Median Time To Adoption (Exit Cohort)</t>
  </si>
  <si>
    <t>Adoption Within 12 Months (17 Months In Care)</t>
  </si>
  <si>
    <t>Legally Free Within 6 Months (17 Months In Care)</t>
  </si>
  <si>
    <t>Least Restrictive (Entries First Plc.: Foster Home)</t>
  </si>
  <si>
    <t>Least Restrictive (Entries First Plc.: Group/Shelter)</t>
  </si>
  <si>
    <t>Least Restrictive (Entries First Plc.: FFA)</t>
  </si>
  <si>
    <t>Least Restrictive (Entries First Plc.: Other)</t>
  </si>
  <si>
    <t>Least Restrictive (PIT Placement: Foster Home)</t>
  </si>
  <si>
    <t>5B (1)</t>
  </si>
  <si>
    <t>5B (2)</t>
  </si>
  <si>
    <t>Rate of Timely Health Exams</t>
  </si>
  <si>
    <t>5B (2)--Rate of Timely Dental Exams</t>
  </si>
  <si>
    <t>Rate of Timely Dental Exams</t>
  </si>
  <si>
    <t>6B--Individualized Education Plan</t>
  </si>
  <si>
    <t>6B</t>
  </si>
  <si>
    <t>Individualized Education Plan</t>
  </si>
  <si>
    <t>*8A data are available from Quarter 4, 2008 onwards.</t>
  </si>
  <si>
    <t>4E--ICWA Eligible</t>
  </si>
  <si>
    <t>4E2--Multi-Ethnic</t>
  </si>
  <si>
    <t>ICWA Eligible Placement Status</t>
  </si>
  <si>
    <t>Multi-Ethnic Placement Status</t>
  </si>
  <si>
    <t>Data available online.</t>
  </si>
  <si>
    <t>http://cssr.berkeley.edu/ucb_childwelfare/CDSS_4E.aspx</t>
  </si>
  <si>
    <t>Completed High School or Equivalency</t>
  </si>
  <si>
    <t>Obtained Employment</t>
  </si>
  <si>
    <t>Have Housing Arrangements</t>
  </si>
  <si>
    <t>Permanency Connection with an Adult</t>
  </si>
  <si>
    <t>Completed High School or Equivalency*</t>
  </si>
  <si>
    <t>Obtained Employment*</t>
  </si>
  <si>
    <t>Have Housing Arrangements*</t>
  </si>
  <si>
    <t>Permanency Connection with an Adult*</t>
  </si>
  <si>
    <t>8A--Completed High School or Equivalency</t>
  </si>
  <si>
    <t>8A--Obtained Employment</t>
  </si>
  <si>
    <t>8A--Have Housing Arrangements</t>
  </si>
  <si>
    <t>8A--Permanency Connection with an Adult</t>
  </si>
  <si>
    <t>t</t>
  </si>
  <si>
    <t>u</t>
  </si>
  <si>
    <t>Placement Stability (8 Days To 12 Months In Care)</t>
  </si>
  <si>
    <t>Placement Stability (12 To 24 Months In Care)</t>
  </si>
  <si>
    <t>Placement Stability (At Least 24 Months In Care)</t>
  </si>
  <si>
    <t>Timely Response (Imm. Response Compliance)</t>
  </si>
  <si>
    <t>Timely Response (10-Day Response Compliance)</t>
  </si>
  <si>
    <t>http://cssr.berkeley.edu/ucb_childwelfare/S2M1.aspx</t>
  </si>
  <si>
    <t>Baseline
end date</t>
  </si>
  <si>
    <t>Baseline
start date</t>
  </si>
  <si>
    <r>
      <t>Baseline
perf. rel. to nat'l std/goal (%)</t>
    </r>
    <r>
      <rPr>
        <vertAlign val="superscript"/>
        <sz val="9"/>
        <rFont val="Arial"/>
        <family val="2"/>
      </rPr>
      <t>2</t>
    </r>
  </si>
  <si>
    <r>
      <t>Most recent perf. rel. to nat'l std/goal (%)</t>
    </r>
    <r>
      <rPr>
        <vertAlign val="superscript"/>
        <sz val="9"/>
        <rFont val="Arial"/>
        <family val="2"/>
      </rPr>
      <t>2</t>
    </r>
  </si>
  <si>
    <t>http://cssr.berkeley.edu/ucb_childwelfare/C1M1.aspx</t>
  </si>
  <si>
    <t>http://cssr.berkeley.edu/ucb_childwelfare/C1M2.aspx</t>
  </si>
  <si>
    <t>http://cssr.berkeley.edu/ucb_childwelfare/C1M3.aspx</t>
  </si>
  <si>
    <t>Time Period 17 -- Jan 08 (Q2 07)</t>
  </si>
  <si>
    <t>Time Period 16 -- Oct 07 (Q1 07)</t>
  </si>
  <si>
    <t>Chart</t>
  </si>
  <si>
    <t>Time Period 22 -- Apr 09 (Q3 08)</t>
  </si>
  <si>
    <t>Time Period 23 -- Jul 09 (Q4 08)</t>
  </si>
  <si>
    <t>Time Period 24 -- Oct 09 (Q1 09)</t>
  </si>
  <si>
    <t>Time Period 25 -- Jan 10 (Q2 09)</t>
  </si>
  <si>
    <t>Time Period 26 -- Apr 10 (Q3 09)</t>
  </si>
  <si>
    <t>http://cssr.berkeley.edu/ucb_childwelfare/CDSS_5B.aspx</t>
  </si>
  <si>
    <t>PR</t>
  </si>
  <si>
    <t>Participation Rates: Referral Rates</t>
  </si>
  <si>
    <t>Participation Rates: Substantiation Rates</t>
  </si>
  <si>
    <t>Participation Rates: Entry Rates</t>
  </si>
  <si>
    <t>Participation Rates: In Care Rates</t>
  </si>
  <si>
    <t>EndDates</t>
  </si>
  <si>
    <t>Denominators</t>
  </si>
  <si>
    <t>Numerators</t>
  </si>
  <si>
    <t>Data extract</t>
  </si>
  <si>
    <t>Columns</t>
  </si>
  <si>
    <t>Start AB636 column number</t>
  </si>
  <si>
    <t>MANUAL UPDATE EACH QUARTER</t>
  </si>
  <si>
    <t>UPDATE WITH CODE AT TIME OF FILE CREATION</t>
  </si>
  <si>
    <t>MANUAL UPDATE IF UPDATES TO WEBSITE OR AB636</t>
  </si>
  <si>
    <t>PR1</t>
  </si>
  <si>
    <t>Rate per 1,000</t>
  </si>
  <si>
    <t>PR2</t>
  </si>
  <si>
    <t>Participation Rates: Substantiation Rates*</t>
  </si>
  <si>
    <t>PR3</t>
  </si>
  <si>
    <t>Participation Rates: Entry Rates*</t>
  </si>
  <si>
    <t>PR4</t>
  </si>
  <si>
    <t>Participation Rates: In Care Rates*</t>
  </si>
  <si>
    <t>National Goal</t>
  </si>
  <si>
    <t>2B_Imm</t>
  </si>
  <si>
    <t>2B_10D</t>
  </si>
  <si>
    <t>4A_A</t>
  </si>
  <si>
    <t>4A_S</t>
  </si>
  <si>
    <t>4B_E_KIN</t>
  </si>
  <si>
    <t>4B_E_FOS</t>
  </si>
  <si>
    <t>4B_E_FFA</t>
  </si>
  <si>
    <t>4B_E_GS</t>
  </si>
  <si>
    <t>4B_E_OTH</t>
  </si>
  <si>
    <t>4B_P_KIN</t>
  </si>
  <si>
    <t>4B_P_FOS</t>
  </si>
  <si>
    <t>4B_P_FFA</t>
  </si>
  <si>
    <t>4B_P_GS</t>
  </si>
  <si>
    <t>4B_P_OTH</t>
  </si>
  <si>
    <t>5B_1</t>
  </si>
  <si>
    <t>5B_2</t>
  </si>
  <si>
    <t>8A_HS</t>
  </si>
  <si>
    <t>8A_Emp</t>
  </si>
  <si>
    <t>8A_Housing</t>
  </si>
  <si>
    <t>8A_Perm</t>
  </si>
  <si>
    <t>PR1-4</t>
  </si>
  <si>
    <t>PR--Participation Rates</t>
  </si>
  <si>
    <t>2B--Timely Response</t>
  </si>
  <si>
    <t>2C--Timely Social Worker Visits with Child</t>
  </si>
  <si>
    <t>4A--Siblings</t>
  </si>
  <si>
    <t>4B_E</t>
  </si>
  <si>
    <t>4B--Least Restrictive (Entries First Plc)</t>
  </si>
  <si>
    <t>4B_P</t>
  </si>
  <si>
    <t>4B--Least Restrictive (PIT Placement)</t>
  </si>
  <si>
    <t>5B</t>
  </si>
  <si>
    <t>5B--Health and Rate of Timely Dental Exams</t>
  </si>
  <si>
    <t>County name</t>
  </si>
  <si>
    <t>Tab Name</t>
  </si>
  <si>
    <t>Name</t>
  </si>
  <si>
    <t>Number and Name</t>
  </si>
  <si>
    <t>Unit</t>
  </si>
  <si>
    <t>Standard</t>
  </si>
  <si>
    <t>Information about individual measures appears on same row as on data sheets.</t>
  </si>
  <si>
    <t>1--Performance</t>
  </si>
  <si>
    <t>2--National standard (%) / goal (%/mos.) / N/A</t>
  </si>
  <si>
    <t>3--Denominator</t>
  </si>
  <si>
    <t>4--Numerator</t>
  </si>
  <si>
    <t>5--National standard (n) / goal (%/mos.) / N/A</t>
  </si>
  <si>
    <t>Chart Lines</t>
  </si>
  <si>
    <t>Method note</t>
  </si>
  <si>
    <t>URL</t>
  </si>
  <si>
    <t>Methodology URL</t>
  </si>
  <si>
    <t>StartDates</t>
  </si>
  <si>
    <t>Time Period 29 -- Jan 11 (Q2 10)</t>
  </si>
  <si>
    <t>Time Period 30 -- Apr 11 (Q3 10)</t>
  </si>
  <si>
    <t>Time Period 31 -- Jul 11 (Q4 10)</t>
  </si>
  <si>
    <t>Percent with no recurrence of maltreatment within 6 months</t>
  </si>
  <si>
    <t>Percent not maltreated in out-of-home care</t>
  </si>
  <si>
    <t>Percent exiting to adoption in less than 24 months</t>
  </si>
  <si>
    <t>Median time (months) from latest removal to adoption</t>
  </si>
  <si>
    <t>Percent exiting to adoption by the last day of the year</t>
  </si>
  <si>
    <t>Percent who became legally free within 6 months</t>
  </si>
  <si>
    <t>Percent exiting to adoption in less than 12 months</t>
  </si>
  <si>
    <t>Rate of children with entries</t>
  </si>
  <si>
    <t>Rate of children in foster care</t>
  </si>
  <si>
    <t>Rate of children with maltreatment allegations</t>
  </si>
  <si>
    <t>Rate of children with substantiated allegations</t>
  </si>
  <si>
    <t>Percent placed with all siblings</t>
  </si>
  <si>
    <t>Percent placed with some or all siblings</t>
  </si>
  <si>
    <t>Timely response (imm. response compliance)</t>
  </si>
  <si>
    <t>Timely response (10-day response compliance)</t>
  </si>
  <si>
    <t>Least restrictive (entries first plc.: foster home)</t>
  </si>
  <si>
    <t>Least restrictive (entries first plc.: group/shelter)</t>
  </si>
  <si>
    <t>Least restrictive (entries first plc.: other)</t>
  </si>
  <si>
    <t>Rate of timely health exams</t>
  </si>
  <si>
    <t>Rate of timely dental exams</t>
  </si>
  <si>
    <t>Authorized for psychotropic medication</t>
  </si>
  <si>
    <t>Individualized education plan</t>
  </si>
  <si>
    <t>Completed high school or equivalency</t>
  </si>
  <si>
    <t>Obtained employment</t>
  </si>
  <si>
    <t>Have housing arrangements</t>
  </si>
  <si>
    <t>Permanency connection with an adult</t>
  </si>
  <si>
    <t>Least restrictive (entries first plc.: FFA)</t>
  </si>
  <si>
    <t>Number maltreated during the first 6 months of the year</t>
  </si>
  <si>
    <t>Number served in foster care during the year</t>
  </si>
  <si>
    <t>Number exiting to adoption during the year</t>
  </si>
  <si>
    <t>Number in care on the first day of the year for 17 continuous months or longer</t>
  </si>
  <si>
    <t>Number in care on the first day of the period for 17 continuous months or longer who were not legally free</t>
  </si>
  <si>
    <t>Number who became legally free during the year</t>
  </si>
  <si>
    <t>Number of children age 0-17 in population</t>
  </si>
  <si>
    <t>Number of children with "Immediate response" cases</t>
  </si>
  <si>
    <t>Number of children with "10 days or less response" cases</t>
  </si>
  <si>
    <t>Number with siblings in foster care</t>
  </si>
  <si>
    <t>First entries to care</t>
  </si>
  <si>
    <t>Number in care 31+ days, age 0-20</t>
  </si>
  <si>
    <t>Number in care 31+ days, age 3-20</t>
  </si>
  <si>
    <t>Number in care, age 0-18</t>
  </si>
  <si>
    <t>Number with no recurrence of maltreatment within 6 months</t>
  </si>
  <si>
    <t>Number not maltreated in out-of-home care</t>
  </si>
  <si>
    <t>Number exiting to adoption in less than 24 months</t>
  </si>
  <si>
    <t>Number exiting to adoption by the last day of the year</t>
  </si>
  <si>
    <t>Number who became legally free within 6 months</t>
  </si>
  <si>
    <t>Number exiting to adoption in less than 12 months</t>
  </si>
  <si>
    <t>Number of children with entries</t>
  </si>
  <si>
    <t>Number of children in care</t>
  </si>
  <si>
    <t>Number of children with maltreatment allegations</t>
  </si>
  <si>
    <t>Number of children with substantiated allegations</t>
  </si>
  <si>
    <t>Number of children seen by a social worker within 24 hours</t>
  </si>
  <si>
    <t>Number of children seen by a social worker within 10 days</t>
  </si>
  <si>
    <t>Number placed with all siblings</t>
  </si>
  <si>
    <t>Number placed with some or all siblings</t>
  </si>
  <si>
    <t>Number of timely health exams</t>
  </si>
  <si>
    <t>Number of timely dental exams</t>
  </si>
  <si>
    <t>Number authorized for psychotropic medication</t>
  </si>
  <si>
    <t>Number with individualized education plan</t>
  </si>
  <si>
    <t>First placement: foster home (%)</t>
  </si>
  <si>
    <t>First placement: FFA (%)</t>
  </si>
  <si>
    <t>First placement: group/shelter (%)</t>
  </si>
  <si>
    <t>First placement: other (%)</t>
  </si>
  <si>
    <t>Rate of timely health exams (%)</t>
  </si>
  <si>
    <t>Rate of timely dental exams (%)</t>
  </si>
  <si>
    <t>Individualized education plan (%)</t>
  </si>
  <si>
    <t>Children in care (n)</t>
  </si>
  <si>
    <t>First placement: foster home (n)</t>
  </si>
  <si>
    <t>First placement: FFA (n)</t>
  </si>
  <si>
    <t>First placement: group/shelter (n)</t>
  </si>
  <si>
    <t>First placement: other (n)</t>
  </si>
  <si>
    <t>Timely health exams (n)</t>
  </si>
  <si>
    <t>Timely dental exams (n)</t>
  </si>
  <si>
    <t>Authorized for psychotropic medication (n)</t>
  </si>
  <si>
    <t>Individualized education plan (n)</t>
  </si>
  <si>
    <t>Children age 0-17 in population (n)</t>
  </si>
  <si>
    <t>Entries to care (n)</t>
  </si>
  <si>
    <t>In care 31+ days, age 0-20 (n)</t>
  </si>
  <si>
    <t>In care 31+ days, age 3-20 (n)</t>
  </si>
  <si>
    <t>In care, age 0-18 (n)</t>
  </si>
  <si>
    <t>Dir.</t>
  </si>
  <si>
    <t>Arrow</t>
  </si>
  <si>
    <t>Template</t>
  </si>
  <si>
    <t>1a</t>
  </si>
  <si>
    <t>1c</t>
  </si>
  <si>
    <t>REFERENCE</t>
  </si>
  <si>
    <t>av</t>
  </si>
  <si>
    <t>ar</t>
  </si>
  <si>
    <t>an</t>
  </si>
  <si>
    <t>aj</t>
  </si>
  <si>
    <t>af</t>
  </si>
  <si>
    <t>ab</t>
  </si>
  <si>
    <t>x</t>
  </si>
  <si>
    <t>Time Period 32 -- Sep 11 (Q1 11)</t>
  </si>
  <si>
    <t>Time Period 34 -- Jan 12 (Q3 11)</t>
  </si>
  <si>
    <t>Time Period 35 -- Apr 12 (Q4 11)</t>
  </si>
  <si>
    <t>Time Period 33 -- Nov 11 (Q2 11)</t>
  </si>
  <si>
    <r>
      <t>5</t>
    </r>
    <r>
      <rPr>
        <sz val="8"/>
        <rFont val="Arial"/>
        <family val="2"/>
      </rPr>
      <t>Estimated as</t>
    </r>
    <r>
      <rPr>
        <i/>
        <sz val="8"/>
        <rFont val="Arial"/>
        <family val="2"/>
      </rPr>
      <t xml:space="preserve"> most recent n - [most recent d*(baseline n/baseline d)].</t>
    </r>
  </si>
  <si>
    <t>Time Period 36 -- Jul 12 (Q1 12)</t>
  </si>
  <si>
    <t>Time Period 37 -- Oct 12 (Q2 12)</t>
  </si>
  <si>
    <t>Time Period 38 -- Jan 13 (Q3 12)</t>
  </si>
  <si>
    <t>Time Period 39 -- Apr 13 (Q4 12)</t>
  </si>
  <si>
    <t>Time Period 40 -- Jul 13 (Q1 13)</t>
  </si>
  <si>
    <t>2F_1</t>
  </si>
  <si>
    <t>2F_2</t>
  </si>
  <si>
    <t>Timely Monthly Caseworker Visits</t>
  </si>
  <si>
    <t>Timely Monthly Caseworker Visits in Residence</t>
  </si>
  <si>
    <t>2F</t>
  </si>
  <si>
    <t>http://cssr.berkeley.edu/ucb_childwelfare/CDSS_2F.aspx</t>
  </si>
  <si>
    <t>Months open (n)</t>
  </si>
  <si>
    <t>Percent visited</t>
  </si>
  <si>
    <t>Number of months open</t>
  </si>
  <si>
    <t>Goal</t>
  </si>
  <si>
    <t>&lt;</t>
  </si>
  <si>
    <t>&gt;</t>
  </si>
  <si>
    <t>Contents</t>
  </si>
  <si>
    <t>Data</t>
  </si>
  <si>
    <t>Summary</t>
  </si>
  <si>
    <t>Documentation</t>
  </si>
  <si>
    <t>CWS Outcomes Most Recent Data: 1- and 5-Year Percent Change</t>
  </si>
  <si>
    <t>Brief Summaries of Measure Methodologies and Links to Detailed Methodologies Online</t>
  </si>
  <si>
    <t>Start Dates</t>
  </si>
  <si>
    <t>End Dates</t>
  </si>
  <si>
    <t>California Performance</t>
  </si>
  <si>
    <t>CA_Performance</t>
  </si>
  <si>
    <t>C.D.S.S. / UC Berkeley California Child Welfare Indicators Project (CCWIP)</t>
  </si>
  <si>
    <r>
      <t>Estimated # affected</t>
    </r>
    <r>
      <rPr>
        <vertAlign val="superscript"/>
        <sz val="9"/>
        <rFont val="Arial"/>
        <family val="2"/>
      </rPr>
      <t>4</t>
    </r>
  </si>
  <si>
    <t>Time Period 41 -- Oct 13 (Q2 13)</t>
  </si>
  <si>
    <r>
      <t xml:space="preserve">Some items may display as 0.0%, but indicate change </t>
    </r>
    <r>
      <rPr>
        <i/>
        <sz val="8"/>
        <rFont val="Arial"/>
        <family val="2"/>
      </rPr>
      <t>not</t>
    </r>
    <r>
      <rPr>
        <sz val="8"/>
        <rFont val="Arial"/>
        <family val="2"/>
      </rPr>
      <t xml:space="preserve"> in the desired direction.  This is because of small change not displayed at one decimal place.</t>
    </r>
  </si>
  <si>
    <t>Time Period 42 -- Jan 14 (Q3 13)</t>
  </si>
  <si>
    <t>Time Period 43 -- Apr 14 (Q4 13)</t>
  </si>
  <si>
    <t>MLOS</t>
  </si>
  <si>
    <t>Median Length of Stay (Entry Cohort)</t>
  </si>
  <si>
    <t>MLOS--Median Length of Stay (Entry Cohort)</t>
  </si>
  <si>
    <t>Time Period 44 -- Jul 14 (Q1 14)</t>
  </si>
  <si>
    <t>Time Period 45 -- Oct 14 (Q2 14)</t>
  </si>
  <si>
    <t>Days</t>
  </si>
  <si>
    <t>Median length of stay (entry cohort)</t>
  </si>
  <si>
    <t>First entries to care (n)</t>
  </si>
  <si>
    <t>Time Period 46 -- Jan 15 (Q3 14)</t>
  </si>
  <si>
    <t>2S</t>
  </si>
  <si>
    <t>Monthly Visits (Out of Home)</t>
  </si>
  <si>
    <t>Monthly Visits in Residence (Out of Home)</t>
  </si>
  <si>
    <t>2F--Monthly Visits (Out of Home)</t>
  </si>
  <si>
    <t>2F--Monthly Visits in Residence (Out of Home)</t>
  </si>
  <si>
    <t>Months with visits (%)</t>
  </si>
  <si>
    <t>Months with visits (n)</t>
  </si>
  <si>
    <t>Number of months with visits</t>
  </si>
  <si>
    <t>Months with visits in residence (n)</t>
  </si>
  <si>
    <t>Percent with visits in residence</t>
  </si>
  <si>
    <t>Number of months with visits in the residence</t>
  </si>
  <si>
    <t>2S_1</t>
  </si>
  <si>
    <t>2S_2</t>
  </si>
  <si>
    <t>Monthly Visits (In Home)</t>
  </si>
  <si>
    <t>2S--Monthly Visits (In Home)</t>
  </si>
  <si>
    <t>Monthly Visits in Residence (In Home)</t>
  </si>
  <si>
    <t>2S--Monthly Visits in Residence (In Home)</t>
  </si>
  <si>
    <t>Time Period 47 -- Apr 15 (Q4 14)</t>
  </si>
  <si>
    <t>In care, age 0-17 (n)</t>
  </si>
  <si>
    <t>Number in care, age 0-17</t>
  </si>
  <si>
    <t>Months with visits in residence (%)</t>
  </si>
  <si>
    <t>5F--Authorized for Psychotropic Medication*</t>
  </si>
  <si>
    <t>Time Period 48 -- Jul 15 (Q1 15)</t>
  </si>
  <si>
    <t>2D_Imm</t>
  </si>
  <si>
    <t>2D_10D</t>
  </si>
  <si>
    <t>2D</t>
  </si>
  <si>
    <t>Timely Response--Completed (Imm. Response Compliance)</t>
  </si>
  <si>
    <t>Timely Response--Completed (10-Day Response Compliance)</t>
  </si>
  <si>
    <t>Time Period 49 -- Oct 15 (Q2 15)</t>
  </si>
  <si>
    <t>http://cssr.berkeley.edu/ucb_childwelfare/CDSS_2D.aspx</t>
  </si>
  <si>
    <t>2D--Timely Response--Completed (Imm. Response Compliance)</t>
  </si>
  <si>
    <t>2D--Timely Response--Completed (10-Day Response Compliance)</t>
  </si>
  <si>
    <t>Maltreatment in foster care</t>
  </si>
  <si>
    <t>Recurrence of maltreatment</t>
  </si>
  <si>
    <t>Permanency in 12 months for children entering foster care</t>
  </si>
  <si>
    <t>Permanency in 12 months for children in care 12-23 months</t>
  </si>
  <si>
    <t>Permanency in 12 months for children in care 24 months or more</t>
  </si>
  <si>
    <t>Re-entry to foster care in 12 months</t>
  </si>
  <si>
    <t>Placement stability</t>
  </si>
  <si>
    <t>Rate per 100,000 days</t>
  </si>
  <si>
    <t>Rate per 1,000 days</t>
  </si>
  <si>
    <t>Safety</t>
  </si>
  <si>
    <t>Permanency</t>
  </si>
  <si>
    <t>Time Period 50 -- Jan 16 (Q3 15)</t>
  </si>
  <si>
    <t>Permanency in 12 months (entering foster care)</t>
  </si>
  <si>
    <t>Permanency in 12 months (in care 12-23 months)</t>
  </si>
  <si>
    <t>Permanency in 12 months (in care 24 months or more)</t>
  </si>
  <si>
    <r>
      <t xml:space="preserve">3 </t>
    </r>
    <r>
      <rPr>
        <sz val="8"/>
        <rFont val="Arial"/>
        <family val="2"/>
      </rPr>
      <t>Percent Change=</t>
    </r>
    <r>
      <rPr>
        <i/>
        <sz val="8"/>
        <rFont val="Arial"/>
        <family val="2"/>
      </rPr>
      <t>(comparison n/comparison d)/(baseline n/baseline d)-1*100%</t>
    </r>
    <r>
      <rPr>
        <sz val="8"/>
        <rFont val="Arial"/>
        <family val="2"/>
      </rPr>
      <t>.</t>
    </r>
  </si>
  <si>
    <r>
      <t>Baseline
perf. rel. to standard (%)</t>
    </r>
    <r>
      <rPr>
        <vertAlign val="superscript"/>
        <sz val="9"/>
        <rFont val="Arial"/>
        <family val="2"/>
      </rPr>
      <t>2</t>
    </r>
  </si>
  <si>
    <r>
      <t>Comparison perf. rel. to standard (%)</t>
    </r>
    <r>
      <rPr>
        <vertAlign val="superscript"/>
        <sz val="9"/>
        <rFont val="Arial"/>
        <family val="2"/>
      </rPr>
      <t>2</t>
    </r>
  </si>
  <si>
    <t>Rate of substantiated maltreatment (per 100,000 days)</t>
  </si>
  <si>
    <t>Children with recurrence (%)</t>
  </si>
  <si>
    <t>Children with substantiated allegations (n)</t>
  </si>
  <si>
    <t>Children with recurrence (n)</t>
  </si>
  <si>
    <t>Children with exit to permanency (%)</t>
  </si>
  <si>
    <t>Children with exit to permanency (n)</t>
  </si>
  <si>
    <t>Rate per 100,000</t>
  </si>
  <si>
    <t>Foster care days (n)</t>
  </si>
  <si>
    <t>Instances of substantiated maltreatment (n)</t>
  </si>
  <si>
    <t>Rate of placement moves (per 1,000 days)</t>
  </si>
  <si>
    <t>Children with re-entries (%)</t>
  </si>
  <si>
    <t>Children with re-entries (n)</t>
  </si>
  <si>
    <t>Children with entries (n)</t>
  </si>
  <si>
    <t>In care 12-23 months (n)</t>
  </si>
  <si>
    <t>In care 24 months or more (n)</t>
  </si>
  <si>
    <t>Placement moves (n)</t>
  </si>
  <si>
    <t>Of all children in foster care during a 12-month period, what is the rate of victimization per day of foster care?</t>
  </si>
  <si>
    <t>Of all children who were victims of a substantiated maltreatment allegation during a 12-month reporting period, what percent were victims of another substantiated maltreatment allegation within 12 months of their initial report?</t>
  </si>
  <si>
    <t>Of all children who enter foster care in a 12-month period, what percent discharged to permanency within 12 months of entering foster care?</t>
  </si>
  <si>
    <t>Of all children in foster care on the first day of the 12-month period who had been in foster care (in that episode) between 12 and 23 months, what percent discharged from foster care to permanency within 12 months of the first day of the 12-month period?</t>
  </si>
  <si>
    <t>Of all children in foster care on the first day of a 12- month period, who had been in foster care (in that episode) for 24 months or more, what percent discharged to permanency within 12 months of the first day of the 12-month period?</t>
  </si>
  <si>
    <t>Of all children who enter foster care in a 12-month period, what is the rate of placement moves per day of foster care?</t>
  </si>
  <si>
    <t>Time Period 51 -- Apr 16 (Q4 15)</t>
  </si>
  <si>
    <t>Time Period 52 -- Jul 16 (Q1 16)</t>
  </si>
  <si>
    <t>Time Period 53 -- Oct 16 (Q2 16)</t>
  </si>
  <si>
    <t>4C</t>
  </si>
  <si>
    <t>Time Period 54 -- Jan 17 (Q3 16)</t>
  </si>
  <si>
    <t>Congregate Care Placements: One Year or More</t>
  </si>
  <si>
    <t>4C--Congregate Care Placements: One Year or More</t>
  </si>
  <si>
    <t>For children and youth in congregate care on a selected day, this measure calculates the percentage who spent at least 365 of the preceding 400 days in congregate care settings.  (Age 0 to 21 years.)</t>
  </si>
  <si>
    <t>In Congregate Care 365+ Days (%)</t>
  </si>
  <si>
    <t>In Congregate Care</t>
  </si>
  <si>
    <t>In Congregate Care 365+ Days (n)</t>
  </si>
  <si>
    <t>Time Period 55 -- Apr 17 (Q4 16)</t>
  </si>
  <si>
    <t>Immediate response cases (n)</t>
  </si>
  <si>
    <t>10 days or less response cases (n)</t>
  </si>
  <si>
    <t>Maltreatment in foster care*</t>
  </si>
  <si>
    <t>Recurrence of maltreatment*</t>
  </si>
  <si>
    <t>Permanency in 12 months (entering foster care)*</t>
  </si>
  <si>
    <t>Permanency in 12 months (in care 12-23 months)*</t>
  </si>
  <si>
    <t>Permanency in 12 months (in care 24 months or more)*</t>
  </si>
  <si>
    <t>Re-entry to foster care in 12 months*</t>
  </si>
  <si>
    <t>Placement stability*</t>
  </si>
  <si>
    <t>Authorized for Psychotropic Medication**</t>
  </si>
  <si>
    <t>Time Period 56 -- Jul 17 (Q1 17)</t>
  </si>
  <si>
    <t>Time Period 57 -- Oct 17 (Q2 17)</t>
  </si>
  <si>
    <t>Time Period 58 -- Jan 18 (Q3 17)</t>
  </si>
  <si>
    <t>Time Period 59 -- Apr 18 (Q4 17)</t>
  </si>
  <si>
    <t>Least Restrictive (Entries First Plc.: Relative/NREFM)</t>
  </si>
  <si>
    <t>4B--Least Restrictive (Entries First Plc.: Relative/NREFM)</t>
  </si>
  <si>
    <t>First placement: relative/NREFM (%)</t>
  </si>
  <si>
    <t>First placement: relative/NREFM (n)</t>
  </si>
  <si>
    <t>Least restrictive (entries first plc.: relative/NREFM)</t>
  </si>
  <si>
    <t>Time Period 60 -- Jul 18 (Q1 18)</t>
  </si>
  <si>
    <t>Time Period 61 -- Oct 18 (Q2 18)</t>
  </si>
  <si>
    <t>Least Restrictive (Entries Predom. Plc.: Relative/NREFM)</t>
  </si>
  <si>
    <t>Least Restrictive (Entries Predom. Plc.: Foster Home)</t>
  </si>
  <si>
    <t>Least Restrictive (Entries Predom. Plc.: FFA)</t>
  </si>
  <si>
    <t>Least Restrictive (Entries Predom. Plc.: Group/Shelter)</t>
  </si>
  <si>
    <t>Least Restrictive (Entries Predom. Plc.: Other)</t>
  </si>
  <si>
    <t>4B--Least Restrictive (Entries Predom. Plc.: Relative/NREFM)</t>
  </si>
  <si>
    <t>4B--Least Restrictive (Entries Predom. Plc.: Foster Home)</t>
  </si>
  <si>
    <t>4B--Least Restrictive (Entries Predom. Plc.: FFA)</t>
  </si>
  <si>
    <t>4B--Least Restrictive (Entries Predom. Plc.: Group/Shelter)</t>
  </si>
  <si>
    <t>4B--Least Restrictive (Entries Predom. Plc.: Other)</t>
  </si>
  <si>
    <t>Least restrictive (Entries predom. plc.: relative/NREFM)</t>
  </si>
  <si>
    <t>Least restrictive (Entries predom. plc.: foster home)</t>
  </si>
  <si>
    <t>Least restrictive (Entries predom. plc.: FFA)</t>
  </si>
  <si>
    <t>Least restrictive (Entries predom. plc.: group/shelter)</t>
  </si>
  <si>
    <t>Least restrictive (Entries predom. plc.: other)</t>
  </si>
  <si>
    <t>Entries to care</t>
  </si>
  <si>
    <t>Time Period 62 -- Jan 19 (Q3 18)</t>
  </si>
  <si>
    <t>Time Period 63 -- Apr 19 (Q4 18)</t>
  </si>
  <si>
    <t>Time Period 64 -- Jul 19 (Q1 19)</t>
  </si>
  <si>
    <t>Time Period 65 -- Oct 19 (Q2 19)</t>
  </si>
  <si>
    <t>Time Period 66 -- Jan 20 (Q3 19)</t>
  </si>
  <si>
    <t>Time Period 67 -- Apr 20 (Q4 19)</t>
  </si>
  <si>
    <t>Entry Rates: Entry Rates</t>
  </si>
  <si>
    <t>In Care Rates: In Care Rates</t>
  </si>
  <si>
    <t>3-S1: Maltreatment In Foster Care</t>
  </si>
  <si>
    <t>3-S2: Recurrence Of Maltreatment</t>
  </si>
  <si>
    <t>3-P1: Permanency In 12 Months For Children Entering Foster Care</t>
  </si>
  <si>
    <t>3-P2: Permanency In 12 Months For Children In Foster Care 12-23 Months</t>
  </si>
  <si>
    <t>3-P3: Permanency In 12 Months For Children In Foster Care 24 Months Or More</t>
  </si>
  <si>
    <t>3-P4: Re-Entry To Foster Care</t>
  </si>
  <si>
    <t>3-P5: Placement Stability</t>
  </si>
  <si>
    <t>2B: Referrals By Time To Investigation</t>
  </si>
  <si>
    <t>2D: Referrals By Time To Investigation—Completed Contacts</t>
  </si>
  <si>
    <t>2F: Timely Monthly Caseworker Visits—Out Of Home</t>
  </si>
  <si>
    <t>2S: Timely Monthly Caseworker Visits—In Home</t>
  </si>
  <si>
    <t>4A: Siblings</t>
  </si>
  <si>
    <t>4C: Congregate Care Placements—One Year Or More</t>
  </si>
  <si>
    <t>4E: ICWA Placement Preferences—ICWA Eligible And American Indian Ethnicity</t>
  </si>
  <si>
    <t>5B: Timely Health And Dental Exams</t>
  </si>
  <si>
    <t>5F: Children Authorized For Psychotropic Medications</t>
  </si>
  <si>
    <t>6B: Individualized Education Plan (IEP)</t>
  </si>
  <si>
    <t>8A: Outcomes For Youth Exiting Foster Care At Age 18 Or Older</t>
  </si>
  <si>
    <t>http://ccwip.berkeley.edu/cwscmsreports/methodologies/default.aspx?report=RefRates</t>
  </si>
  <si>
    <t>http://ccwip.berkeley.edu/cwscmsreports/methodologies/default.aspx?report=EntryRates</t>
  </si>
  <si>
    <t>http://ccwip.berkeley.edu/cwscmsreports/methodologies/default.aspx?report=InCareRates</t>
  </si>
  <si>
    <t>http://ccwip.berkeley.edu/cwscmsreports/methodologies/default.aspx?report=S1</t>
  </si>
  <si>
    <t>http://ccwip.berkeley.edu/cwscmsreports/methodologies/Default.aspx?report=S2</t>
  </si>
  <si>
    <t>http://ccwip.berkeley.edu/cwscmsreports/methodologies/Default.aspx?report=P1</t>
  </si>
  <si>
    <t>http://ccwip.berkeley.edu/cwscmsreports/methodologies/Default.aspx?report=P2</t>
  </si>
  <si>
    <t>http://ccwip.berkeley.edu/cwscmsreports/methodologies/Default.aspx?report=P3</t>
  </si>
  <si>
    <t>http://ccwip.berkeley.edu/cwscmsreports/methodologies/Default.aspx?report=P4</t>
  </si>
  <si>
    <t>http://ccwip.berkeley.edu/cwscmsreports/methodologies/Default.aspx?report=P5</t>
  </si>
  <si>
    <t>http://ccwip.berkeley.edu/cwscmsreports/methodologies/default.aspx?report=CDSS2B</t>
  </si>
  <si>
    <t>http://ccwip.berkeley.edu/cwscmsreports/methodologies/default.aspx?report=CDSS2D</t>
  </si>
  <si>
    <t>http://ccwip.berkeley.edu/cwscmsreports/methodologies/default.aspx?report=CDSS2F</t>
  </si>
  <si>
    <t>http://ccwip.berkeley.edu/cwscmsreports/methodologies/default.aspx?report=CDSS2S</t>
  </si>
  <si>
    <t>http://ccwip.berkeley.edu/cwscmsreports/methodologies/default.aspx?report=Siblings</t>
  </si>
  <si>
    <t>http://ccwip.berkeley.edu/cwscmsreports/methodologies/default.aspx?report=Entries</t>
  </si>
  <si>
    <t>http://ccwip.berkeley.edu/cwscmsreports/methodologies/default.aspx?report=CDSS4C</t>
  </si>
  <si>
    <t>http://ccwip.berkeley.edu/cwscmsreports/methodologies/default.aspx?report=CDSS4E</t>
  </si>
  <si>
    <t>http://ccwip.berkeley.edu/cwscmsreports/methodologies/default.aspx?report=CDSS5B</t>
  </si>
  <si>
    <t>http://ccwip.berkeley.edu/cwscmsreports/methodologies/default.aspx?report=CDSS5F</t>
  </si>
  <si>
    <t>http://ccwip.berkeley.edu/cwscmsreports/methodologies/default.aspx?report=CDSS6B</t>
  </si>
  <si>
    <t>Methodology: 2B: Referrals By Time To Investigation</t>
  </si>
  <si>
    <t>Methodology: 2D: Referrals By Time To Investigation—Completed Contacts</t>
  </si>
  <si>
    <t>Methodology: 2F: Timely Monthly Caseworker Visits—Out Of Home</t>
  </si>
  <si>
    <t>Methodology: 2S: Timely Monthly Caseworker Visits—In Home</t>
  </si>
  <si>
    <t>Methodology: 4A: Siblings</t>
  </si>
  <si>
    <t>Methodology: 4B: Least Restrictive Placement—Entries—First And Predominant Placement</t>
  </si>
  <si>
    <t>Methodology: 4C: Congregate Care Placements—One Year Or More</t>
  </si>
  <si>
    <t>Methodology: 4E: ICWA Placement Preferences—ICWA Eligible And American Indian Ethnicity</t>
  </si>
  <si>
    <t>Methodology: 5B: Timely Health And Dental Exams</t>
  </si>
  <si>
    <t>Methodology: 5F: Children Authorized For Psychotropic Medications</t>
  </si>
  <si>
    <t>Methodology: 6B: Individualized Education Plan (IEP)</t>
  </si>
  <si>
    <t>Methodology: 8A: Outcomes For Youth Exiting Foster Care At Age 18 Or Older</t>
  </si>
  <si>
    <t>=geturl(CWSOutcomes_DynamicCompare!U5)</t>
  </si>
  <si>
    <t>=geturl(Measure_Methods!E5)</t>
  </si>
  <si>
    <t/>
  </si>
  <si>
    <t>http://ccwip.berkeley.edu/cwscmsreports/methodologies/default.aspx?report=CDSS8A</t>
  </si>
  <si>
    <t>Time Period 68 -- Jul 20 (Q1 20)</t>
  </si>
  <si>
    <t>Time Period 69 -- Oct 20 (Q2 20)</t>
  </si>
  <si>
    <t>Time Period 70 -- Jan 21 (Q3 20)</t>
  </si>
  <si>
    <t>[Start AB636 column=p; discontinued Q2 20]</t>
  </si>
  <si>
    <t>** Values between 1 and 10 and calculations based on values between 1 and 10 are masked (***) to protect privacy.  In some cases, other values may be masked to protect privacy at a county or statewide level.</t>
  </si>
  <si>
    <t xml:space="preserve"> </t>
  </si>
  <si>
    <t>Time Period 71 -- Apr 21 (Q4 20)</t>
  </si>
  <si>
    <t>Time Period 72 -- Jul 21 (Q1 21)</t>
  </si>
  <si>
    <t>Time Period 73 -- Oct 21 (Q2 21)</t>
  </si>
  <si>
    <t>Child Maltreatment Allegation Rates</t>
  </si>
  <si>
    <t>Child Maltreatment Substantiation Rates</t>
  </si>
  <si>
    <t>Methodology: Child Maltreatment Allegation Rates</t>
  </si>
  <si>
    <t>Methodology: Child Maltreatment Substantiation Rates</t>
  </si>
  <si>
    <t>Methodology: Entry Rates</t>
  </si>
  <si>
    <t>Methodology: In Care Rates</t>
  </si>
  <si>
    <t>PR5</t>
  </si>
  <si>
    <t>Participation Rates: Investigation Rates*</t>
  </si>
  <si>
    <t>Participation Rates: Allegation Rates*</t>
  </si>
  <si>
    <t>Time Period 74 -- Jan 22 (Q3 21)</t>
  </si>
  <si>
    <t>Participation Rates: Investigation Rates</t>
  </si>
  <si>
    <t>Child Maltreatment Investigation Rates</t>
  </si>
  <si>
    <t>Participation Rates: Allegation Rates</t>
  </si>
  <si>
    <t>https://ccwip.berkeley.edu/cwscmsreports/methodologies/Default.aspx?report=InvestigationRates</t>
  </si>
  <si>
    <t>Rate of children with investigations</t>
  </si>
  <si>
    <t>Number of children with investigations</t>
  </si>
  <si>
    <t>Methodology: Child Maltreatment Investigation Rates</t>
  </si>
  <si>
    <t>Time Period 75 -- Apr 22 (Q4 21)</t>
  </si>
  <si>
    <t>CCWIP Home Page (Secure Site)</t>
  </si>
  <si>
    <t>4B: Least Restrictive Placement—Entries—First Placement</t>
  </si>
  <si>
    <t>4B: Least Restrictive Placement—Entries—Predominant Placement</t>
  </si>
  <si>
    <t>Time Period 76 -- Jul 22 (Q1 22)</t>
  </si>
  <si>
    <t>REF (hyperlinks)</t>
  </si>
  <si>
    <t>REF (extracted urls) using user-defined function =GetURL()</t>
  </si>
  <si>
    <t>https://ccwip.berkeley.edu/secure/AllegRates.aspx</t>
  </si>
  <si>
    <t>https://ccwip.berkeley.edu/secure/InvRates.aspx</t>
  </si>
  <si>
    <t>https://ccwip-test.berkeley.edu/secure/SubstRates.aspx</t>
  </si>
  <si>
    <t>https://ccwip.berkeley.edu/secure/EntryRates.aspx</t>
  </si>
  <si>
    <t>https://ccwip.berkeley.edu/secure/InCareRates.aspx</t>
  </si>
  <si>
    <t>https://ccwip.berkeley.edu/secure/S1.aspx</t>
  </si>
  <si>
    <t>https://ccwip.berkeley.edu/secure/S2.aspx</t>
  </si>
  <si>
    <t>https://ccwip.berkeley.edu/secure/P1.aspx</t>
  </si>
  <si>
    <t>https://ccwip.berkeley.edu/secure/P2.aspx</t>
  </si>
  <si>
    <t>https://ccwip.berkeley.edu/secure/P3.aspx</t>
  </si>
  <si>
    <t>https://ccwip.berkeley.edu/secure/P4.aspx</t>
  </si>
  <si>
    <t>https://ccwip.berkeley.edu/secure/P5.aspx</t>
  </si>
  <si>
    <t>https://ccwip.berkeley.edu/secure/CDSS_2B.aspx</t>
  </si>
  <si>
    <t>https://ccwip.berkeley.edu/secure/CDSS_2D.aspx</t>
  </si>
  <si>
    <t>https://ccwip.berkeley.edu/secure/CDSS_2F.aspx</t>
  </si>
  <si>
    <t>https://ccwip.berkeley.edu/secure/CDSS_2S.aspx</t>
  </si>
  <si>
    <t>https://ccwip.berkeley.edu/secure/siblingsDynamic.aspx</t>
  </si>
  <si>
    <t>https://ccwip.berkeley.edu/secure/CDSS_4B1.aspx</t>
  </si>
  <si>
    <t>https://ccwip.berkeley.edu/secure/CDSS_4B2.aspx</t>
  </si>
  <si>
    <t>https://ccwip.berkeley.edu/secure/CDSS_4C.aspx</t>
  </si>
  <si>
    <t>https://ccwip.berkeley.edu/secure/CDSS_4E.aspx</t>
  </si>
  <si>
    <t>https://ccwip.berkeley.edu/secure/CDSS_5B.aspx</t>
  </si>
  <si>
    <t>https://ccwip.berkeley.edu/secure/CDSS_5F.aspx</t>
  </si>
  <si>
    <t>https://ccwip.berkeley.edu/secure/CDSS_6B.aspx</t>
  </si>
  <si>
    <t>https://ccwip.berkeley.edu/secure/CDSS_8A.aspx</t>
  </si>
  <si>
    <t>* Values between 1 and 10 and calculations based on values between 1 and 10 are masked (***) to protect privacy.  In some cases, other values may be masked to protect privacy at a county or statewide level.</t>
  </si>
  <si>
    <t>Time Period 77 -- Oct 22 (Q2 22)</t>
  </si>
  <si>
    <t>Time Period 78 -- Jan 23 (Q3 22)</t>
  </si>
  <si>
    <t>Time Period 79 -- Apr 23 (Q4 22)</t>
  </si>
  <si>
    <t>4-S1</t>
  </si>
  <si>
    <t>4-S2</t>
  </si>
  <si>
    <t>4-P1</t>
  </si>
  <si>
    <t>4-P2</t>
  </si>
  <si>
    <t>4-P3</t>
  </si>
  <si>
    <t>4-P4</t>
  </si>
  <si>
    <t>4-P5</t>
  </si>
  <si>
    <r>
      <t xml:space="preserve">1 </t>
    </r>
    <r>
      <rPr>
        <sz val="8"/>
        <rFont val="Arial"/>
        <family val="2"/>
      </rPr>
      <t>Participation Rates, 4-P5: rate per 1,000; 4-S1: rate per 100,000; all others: percentage (%).</t>
    </r>
  </si>
  <si>
    <t>4-S1: Maltreatment In Foster Care</t>
  </si>
  <si>
    <t>4-S2: Recurrence Of Maltreatment</t>
  </si>
  <si>
    <t>4-P1: Permanency In 12 Months For Children Entering Foster Care</t>
  </si>
  <si>
    <t>4-P2: Permanency In 12 Months For Children In Foster Care 12-23 Months</t>
  </si>
  <si>
    <t>4-P3: Permanency In 12 Months For Children In Foster Care 24 Months Or More</t>
  </si>
  <si>
    <t>4-P4: Re-Entry To Foster Care</t>
  </si>
  <si>
    <t>4-P5: Placement Stability</t>
  </si>
  <si>
    <t>4-S1--Maltreatment in foster care</t>
  </si>
  <si>
    <t>4-S2--Recurrence of maltreatment</t>
  </si>
  <si>
    <t>4-P4--Re-entry to foster care in 12 months</t>
  </si>
  <si>
    <t>4-P5--Placement stability</t>
  </si>
  <si>
    <r>
      <t>4</t>
    </r>
    <r>
      <rPr>
        <sz val="8"/>
        <rFont val="Arial"/>
        <family val="2"/>
      </rPr>
      <t xml:space="preserve"> Estimated as comparison n - [comparison d*(baseline n/baseline d)].  4-S1 is an estimate of # of victimizations; 4-P5 is estimate of # moves; Measures 2F and 2S are estimated # of visits; all others are estimated number of children and youth.</t>
    </r>
  </si>
  <si>
    <t>Methodology: 4-S1: Maltreatment In Foster Care</t>
  </si>
  <si>
    <t>Methodology: 4-S2: Recurrence Of Maltreatment</t>
  </si>
  <si>
    <t>Methodology: 4-P1: Permanency In 12 Months For Children Entering Foster Care</t>
  </si>
  <si>
    <t>Methodology: 4-P2: Permanency In 12 Months For Children In Foster Care 12-23 Months</t>
  </si>
  <si>
    <t>Methodology: 4-P3: Permanency In 12 Months For Children In Foster Care 24 Months Or More</t>
  </si>
  <si>
    <t>Methodology: 4-P4: Re-Entry To Foster Care</t>
  </si>
  <si>
    <t>Methodology: 4-P5: Placement Stability</t>
  </si>
  <si>
    <t>Of all children discharged from foster care to permanency (reunification or guardianship) during the year, what percent reentered foster care in less than 12 months from the date of the earliest discharge to reunification or guardianship during the year?</t>
  </si>
  <si>
    <t>4-P1--Permanency in 12 months (entering foster care)</t>
  </si>
  <si>
    <t>4-P2--Permanency in 12 months (in care 12-23 months)</t>
  </si>
  <si>
    <t>4-P3--Permanency in 12 months (in care 24 months or more)</t>
  </si>
  <si>
    <t>Time Period 44 --Jul 14 (Q1 14)</t>
  </si>
  <si>
    <t>Time Period 80 -- Jul 23 (Q1 23)</t>
  </si>
  <si>
    <t xml:space="preserve">* National Performance. For details, see CFSR Technical Bulletin 13. </t>
  </si>
  <si>
    <t>National Performance or Compliance Standard</t>
  </si>
  <si>
    <r>
      <t xml:space="preserve">2 </t>
    </r>
    <r>
      <rPr>
        <sz val="8"/>
        <rFont val="Arial"/>
        <family val="2"/>
      </rPr>
      <t xml:space="preserve">Performance relative to national performance / compliance standard = </t>
    </r>
    <r>
      <rPr>
        <i/>
        <sz val="8"/>
        <rFont val="Arial"/>
        <family val="2"/>
      </rPr>
      <t>(standard)/(num/denom)*100%</t>
    </r>
    <r>
      <rPr>
        <sz val="8"/>
        <rFont val="Arial"/>
        <family val="2"/>
      </rPr>
      <t xml:space="preserve"> for measures with desired decrease, '&gt;100' indicates performance of 0, which exceeds standard, but cannot be calculated due to 0 denom; </t>
    </r>
    <r>
      <rPr>
        <i/>
        <sz val="8"/>
        <rFont val="Arial"/>
        <family val="2"/>
      </rPr>
      <t>(num/denom)/(standard)*100%</t>
    </r>
    <r>
      <rPr>
        <sz val="8"/>
        <rFont val="Arial"/>
        <family val="2"/>
      </rPr>
      <t xml:space="preserve"> for measures with desired increase.</t>
    </r>
  </si>
  <si>
    <t>National Performance (per 100,000 days)*</t>
  </si>
  <si>
    <t>National Performance (n)</t>
  </si>
  <si>
    <t>National Performance (%)*</t>
  </si>
  <si>
    <t>National Performance (n) estimated as National Performance (per 1,000) * denominator / 1,000, rounded up to nearest whole number</t>
  </si>
  <si>
    <t>National Performance (per 1,000 days)*</t>
  </si>
  <si>
    <t>National Performance</t>
  </si>
  <si>
    <t>National Performance and Goals</t>
  </si>
  <si>
    <t xml:space="preserve">*National Performance. Please see: CFSR Round 4 Statewide Data Indicators Workbook, October 2022.
</t>
  </si>
  <si>
    <t>Time Period 81 -- Oct 23 (Q2 23)</t>
  </si>
  <si>
    <t>cq</t>
  </si>
  <si>
    <t>cm</t>
  </si>
  <si>
    <t>ci</t>
  </si>
  <si>
    <t>ce</t>
  </si>
  <si>
    <t>ca</t>
  </si>
  <si>
    <t>bw</t>
  </si>
  <si>
    <t>bs</t>
  </si>
  <si>
    <t>bo</t>
  </si>
  <si>
    <t>bk</t>
  </si>
  <si>
    <t>bg</t>
  </si>
  <si>
    <t>bc</t>
  </si>
  <si>
    <t>ay</t>
  </si>
  <si>
    <t>-14</t>
  </si>
  <si>
    <t>-13</t>
  </si>
  <si>
    <t>-12</t>
  </si>
  <si>
    <t>-11</t>
  </si>
  <si>
    <t>-10</t>
  </si>
  <si>
    <t>-9</t>
  </si>
  <si>
    <t>-8</t>
  </si>
  <si>
    <t>-7</t>
  </si>
  <si>
    <t>-6</t>
  </si>
  <si>
    <t>-5</t>
  </si>
  <si>
    <t>-4</t>
  </si>
  <si>
    <t>-3</t>
  </si>
  <si>
    <t>-2</t>
  </si>
  <si>
    <t>-1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</si>
  <si>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</si>
  <si>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</si>
  <si>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</si>
  <si>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</si>
  <si>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</si>
  <si>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</si>
  <si>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</si>
  <si>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</si>
  <si>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</si>
  <si>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</si>
  <si>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</si>
  <si>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</si>
  <si>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</si>
  <si>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</si>
  <si>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</si>
  <si>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</si>
  <si>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</si>
  <si>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</si>
  <si>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</si>
  <si>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</si>
  <si>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</si>
  <si>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</si>
  <si>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</si>
  <si>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</si>
  <si>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</si>
  <si>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</si>
  <si>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</si>
  <si>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</si>
  <si>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</si>
  <si>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</si>
  <si>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</si>
  <si>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</si>
  <si>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</si>
  <si>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</si>
  <si>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</si>
  <si>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</si>
  <si>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</si>
  <si>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</si>
  <si>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</si>
  <si>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</si>
  <si>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</si>
  <si>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</si>
  <si>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</si>
  <si>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</si>
  <si>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</si>
  <si>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</si>
  <si>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</si>
  <si>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</si>
  <si>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</si>
  <si>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</si>
  <si>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</si>
  <si>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</si>
  <si>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</si>
  <si>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</si>
  <si>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</si>
  <si>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</si>
  <si>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</si>
  <si>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</si>
  <si>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</si>
  <si>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</si>
  <si>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</si>
  <si>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</si>
  <si>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</si>
  <si>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</si>
  <si>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</si>
  <si>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</si>
  <si>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</si>
  <si>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</si>
  <si>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</si>
  <si>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</si>
  <si>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</si>
  <si>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</si>
  <si>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</si>
  <si>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</si>
  <si>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</si>
  <si>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</si>
  <si>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</si>
  <si>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</si>
  <si>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</si>
  <si>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</si>
  <si>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Most recent regional numerator</t>
  </si>
  <si>
    <t>Most recent regional denominator</t>
  </si>
  <si>
    <t>Most recent regional performance</t>
  </si>
  <si>
    <t>Most recent regional performance relative to standard</t>
  </si>
  <si>
    <t>Desired direction</t>
  </si>
  <si>
    <t>Actual 
one-year direction</t>
  </si>
  <si>
    <t>One-year percent change</t>
  </si>
  <si>
    <t>Actual 
five-year direction</t>
  </si>
  <si>
    <t>Five-year percent change</t>
  </si>
  <si>
    <t>Desired direction2</t>
  </si>
  <si>
    <t>blank cell</t>
  </si>
  <si>
    <t>Source worksheet</t>
  </si>
  <si>
    <t>Source column</t>
  </si>
  <si>
    <t>Calculated on this worksheet</t>
  </si>
  <si>
    <t>Desired Direction</t>
  </si>
  <si>
    <t>Start date for this measure</t>
  </si>
  <si>
    <t>End date for this measure</t>
  </si>
  <si>
    <t>Worksheet Name</t>
  </si>
  <si>
    <t>Worksheet Description and Internal Hyperlink to Worksheet</t>
  </si>
  <si>
    <t>Worksheet Type</t>
  </si>
  <si>
    <t>PercentageMeasures</t>
  </si>
  <si>
    <t>RatePer1KMeasures</t>
  </si>
  <si>
    <t>RatePer100KMeasures</t>
  </si>
  <si>
    <t>PartcipationRatesMeasures</t>
  </si>
  <si>
    <t>Performance (rate per 100,000)</t>
  </si>
  <si>
    <t>Performance (rate per 1,000)</t>
  </si>
  <si>
    <t>Performance (%)</t>
  </si>
  <si>
    <t>Data over time and charts for the measure 4-S1--Maltreatment in foster care, which expresses performance as a rate per 100,000.</t>
  </si>
  <si>
    <t>Data over time and charts for the measure 4-P5--Placement stability, which expresses performance as a rate per 1,000.</t>
  </si>
  <si>
    <t>This worksheet presents data over time and charts for all measures with performance expressed as a percentage.</t>
  </si>
  <si>
    <t>Measure name</t>
  </si>
  <si>
    <t>no data</t>
  </si>
  <si>
    <t>Hyperlink to online methodology</t>
  </si>
  <si>
    <t>5-year percent change³</t>
  </si>
  <si>
    <t>Column1</t>
  </si>
  <si>
    <r>
      <t>Baseline performance</t>
    </r>
    <r>
      <rPr>
        <vertAlign val="superscript"/>
        <sz val="12"/>
        <rFont val="Arial"/>
        <family val="2"/>
      </rPr>
      <t>1</t>
    </r>
  </si>
  <si>
    <r>
      <t>Baseline
perf. rel. to standard (%)</t>
    </r>
    <r>
      <rPr>
        <vertAlign val="superscript"/>
        <sz val="12"/>
        <rFont val="Arial"/>
        <family val="2"/>
      </rPr>
      <t>2</t>
    </r>
  </si>
  <si>
    <r>
      <t>Comparison performance</t>
    </r>
    <r>
      <rPr>
        <vertAlign val="superscript"/>
        <sz val="12"/>
        <rFont val="Arial"/>
        <family val="2"/>
      </rPr>
      <t>1</t>
    </r>
  </si>
  <si>
    <r>
      <t>Comparison perf. rel. to standard (%)</t>
    </r>
    <r>
      <rPr>
        <vertAlign val="superscript"/>
        <sz val="12"/>
        <rFont val="Arial"/>
        <family val="2"/>
      </rPr>
      <t>2</t>
    </r>
  </si>
  <si>
    <r>
      <t>Estimated # affected</t>
    </r>
    <r>
      <rPr>
        <vertAlign val="superscript"/>
        <sz val="12"/>
        <rFont val="Arial"/>
        <family val="2"/>
      </rPr>
      <t>4</t>
    </r>
  </si>
  <si>
    <t>Baseline -- Orig. Rpt Date (Data Extract)</t>
  </si>
  <si>
    <t>Comparison -- Orig. Rpt Date (Data Extract)</t>
  </si>
  <si>
    <r>
      <t xml:space="preserve">1 </t>
    </r>
    <r>
      <rPr>
        <sz val="12"/>
        <rFont val="Arial"/>
        <family val="2"/>
      </rPr>
      <t>Participation Rates, 4-P5: rate per 1,000; 4-S1: rate per 100,000; all others: percentage (%).</t>
    </r>
  </si>
  <si>
    <r>
      <t xml:space="preserve">2 </t>
    </r>
    <r>
      <rPr>
        <sz val="12"/>
        <rFont val="Arial"/>
        <family val="2"/>
      </rPr>
      <t xml:space="preserve">Performance relative to national performance / compliance standard = </t>
    </r>
    <r>
      <rPr>
        <i/>
        <sz val="12"/>
        <rFont val="Arial"/>
        <family val="2"/>
      </rPr>
      <t>(standard)/(num/denom)*100%</t>
    </r>
    <r>
      <rPr>
        <sz val="12"/>
        <rFont val="Arial"/>
        <family val="2"/>
      </rPr>
      <t xml:space="preserve"> for measures with desired decrease, '&gt;100' indicates performance of 0, which exceeds standard, but cannot be calculated due to 0 denom; </t>
    </r>
    <r>
      <rPr>
        <i/>
        <sz val="12"/>
        <rFont val="Arial"/>
        <family val="2"/>
      </rPr>
      <t>(num/denom)/(standard)*100%</t>
    </r>
    <r>
      <rPr>
        <sz val="12"/>
        <rFont val="Arial"/>
        <family val="2"/>
      </rPr>
      <t xml:space="preserve"> for measures with desired increase.</t>
    </r>
  </si>
  <si>
    <r>
      <t xml:space="preserve">3 </t>
    </r>
    <r>
      <rPr>
        <sz val="12"/>
        <rFont val="Arial"/>
        <family val="2"/>
      </rPr>
      <t>Percent Change=</t>
    </r>
    <r>
      <rPr>
        <i/>
        <sz val="12"/>
        <rFont val="Arial"/>
        <family val="2"/>
      </rPr>
      <t>(comparison n/comparison d)/(baseline n/baseline d)-1*100%</t>
    </r>
    <r>
      <rPr>
        <sz val="12"/>
        <rFont val="Arial"/>
        <family val="2"/>
      </rPr>
      <t>.</t>
    </r>
  </si>
  <si>
    <r>
      <t xml:space="preserve">Some items may display as 0.0%, but indicate change </t>
    </r>
    <r>
      <rPr>
        <i/>
        <sz val="12"/>
        <rFont val="Arial"/>
        <family val="2"/>
      </rPr>
      <t>not</t>
    </r>
    <r>
      <rPr>
        <sz val="12"/>
        <rFont val="Arial"/>
        <family val="2"/>
      </rPr>
      <t xml:space="preserve"> in the desired direction.  This is because of small change not displayed at one decimal place.</t>
    </r>
  </si>
  <si>
    <r>
      <t>4</t>
    </r>
    <r>
      <rPr>
        <sz val="12"/>
        <rFont val="Arial"/>
        <family val="2"/>
      </rPr>
      <t xml:space="preserve"> Estimated as comparison n - [comparison d*(baseline n/baseline d)].  4-S1 is an estimate of # of victimizations; 4-P5 is estimate of # moves; Measures 2F and 2S are estimated # of visits; all others are estimated number of children and youth.</t>
    </r>
  </si>
  <si>
    <r>
      <t>Type (</t>
    </r>
    <r>
      <rPr>
        <b/>
        <u/>
        <sz val="12"/>
        <color indexed="9"/>
        <rFont val="Arial"/>
        <family val="2"/>
      </rPr>
      <t>C</t>
    </r>
    <r>
      <rPr>
        <b/>
        <sz val="12"/>
        <color indexed="9"/>
        <rFont val="Arial"/>
        <family val="2"/>
      </rPr>
      <t xml:space="preserve">DSS / </t>
    </r>
    <r>
      <rPr>
        <b/>
        <u/>
        <sz val="12"/>
        <color indexed="9"/>
        <rFont val="Arial"/>
        <family val="2"/>
      </rPr>
      <t>U</t>
    </r>
    <r>
      <rPr>
        <b/>
        <sz val="12"/>
        <color indexed="9"/>
        <rFont val="Arial"/>
        <family val="2"/>
      </rPr>
      <t xml:space="preserve">CB) </t>
    </r>
  </si>
  <si>
    <t>4-S1Chart</t>
  </si>
  <si>
    <t>4-P5Chart</t>
  </si>
  <si>
    <t>PR1--Participation Rates: Allegation Rates</t>
  </si>
  <si>
    <t>PR2--Participation Rates: Investigation Rates</t>
  </si>
  <si>
    <t>PR3--Participation Rates: Substantiation Rates</t>
  </si>
  <si>
    <t>PR4--Participation Rates: Entry Rates</t>
  </si>
  <si>
    <t>PR5--Participation Rates: In Care Rates</t>
  </si>
  <si>
    <t>4-S1--Maltreatment in foster care--Chart 2: Numerator</t>
  </si>
  <si>
    <t>This sheet contains titles in cells A2 and A3, and the table Methodologies starting in cell A4.</t>
  </si>
  <si>
    <t>This sheet contains titles in cells A2 and A3, and the table StartDatesData starting in cell A4.</t>
  </si>
  <si>
    <t>This sheet contains titles in cells A2 and A3, and the table EndDatesData starting in cell A4.</t>
  </si>
  <si>
    <t>This sheet contains titles in cells A2 and A3, and the table NumeratorsData starting in cell A4.</t>
  </si>
  <si>
    <t>This sheet contains titles in cells A2 and A3, and the table DenominatorsData starting in cell A4.</t>
  </si>
  <si>
    <t>This sheet contains titles in cells A2 and A3, and the table PerformanceData starting in cell A4.</t>
  </si>
  <si>
    <t>This sheet contains titles in cells A2 and A3, and the table NationalStandardsData starting in cell A4.</t>
  </si>
  <si>
    <t>This sheet contains titles in cells A2 and A3, and the table CaliforniaPerformanceData starting in cell A4.</t>
  </si>
  <si>
    <t>These reports compute annual Allegation Rates based on population projections from the California Department of Finance. The Allegation Rate (both state and county) for a given year is computed by dividing the unduplicated count of children with an abuse or neglect allegation by the child population and multiplying by 1,000. (Age 0 to 17 years.)</t>
  </si>
  <si>
    <t>These reports compute annual Investigation Rates based on population projections from the California Department of Finance. The Investigation Rate (both state and county) for a given year is computed by dividing the unduplicated count of children with a child maltreatment investigation by the child population and multiplying by 1,000. (Age 0 to 17 years.)</t>
  </si>
  <si>
    <t>These reports compute annual Substantiation Rates based on population projections from the California Department of Finance. The Substantiation Rate (both state and county) for a given year is computed by dividing the unduplicated count of children with a substantiated allegation by the child population and multiplying by 1,000. (Age 0 to 17 years.)</t>
  </si>
  <si>
    <t>These reports compute annual Entry Rates based on population projections from the California Department of Finance. The Entry Rate (both state and county) for a given year is computed by dividing the unduplicated count of children entering foster care by the child population and multiplying by 1,000. This rate looks at all entries to foster care, therefore, both children first entering care and reentering care are included ('All Children Entering'). Please note that this differs from C1.3, which includes first entries to care only and examines a 6-month entry period.  (Age 0 to 17 years.)</t>
  </si>
  <si>
    <t xml:space="preserve">These reports compute annual In Care Rates based on population projections from the California Department of Finance. The In Care Rate (both state and county) for a given year is computed by dividing the Point In Time count of children in child welfare supervised foster care by the child population and then multiplying by 1,000 (for an In Care Rate per 1,000 children in the population). This rate looks at only those children with an open case or referral under the supervision of Child Welfare on the count day. (Age 0 to 17 years.)
The most recent available year for the In Care Rates will not necessarily correspond to that of the other rates reports, because In Care Rates are based on a point in time and the other reports are based on activity over a calendar year. In Care Rates are calculated using the July 1 count of children and youth in foster care, which is first available as part of the Quarter 2 extract. For example, In Care Rates for 2009 were first published using the Quarter 2, 2009 data extract. The Allegations, Substantiations, and Entries rates--since they use a full calendar year of data--are available with the Quarter 4 extract. The 2009 reports for these rates were therefore first published with the Quarter 4, 2009 extract. </t>
  </si>
  <si>
    <t>This measure reports the percent of cases in which face-to-face contact with a child occurs, or is attempted, within the regulatory time frames in those situations in which a determination is made that the abuse or neglect allegations indicate significant danger to the child (immediate response). (No age restrictions.)</t>
  </si>
  <si>
    <t>This measure reports the percent of cases in which face-to-face contact with a child occurs, or is attempted, within the regulatory time frames in those situations in which a determination is made that the abuse or neglect allegations indicate significant danger to the child (10-day response). (No age restrictions.)</t>
  </si>
  <si>
    <t>This measure reports the percent of cases in which face-to-face contact with a child occurs within the regulatory time frames in those situations in which a determination is made that the abuse or neglect allegations indicate significant danger to the child (immediate response).  (No age restrictions.)</t>
  </si>
  <si>
    <t>This measure reports the percent of cases in which face-to-face contact with a child occurs within the regulatory time frames in those situations in which a determination is made that the abuse or neglect allegations indicate significant danger to the child (10-day response). (No age restrictions.)</t>
  </si>
  <si>
    <t>This measure reports the percent of months requiring an in-person contact in which that contact occurred.  For each month in the 12-month period, the denominator is the number of children in care who were required to have an in-person contact, i.e., who were in an open placement episode for the full calendar month and the numerator is the number of children in the denominator who had at least one in-person contact during the month.  (Ages 0-17.)</t>
  </si>
  <si>
    <t>This measure reports the percent of months with in-person contacts in which the contact occurred in the residence of the child or youth.  The denominator is the number of children in care who had at least one in-person contact during the month and the numerator is the number of children where at least one of that month’s in-person contacts was in the placement facility.  (Ages 0-17.)</t>
  </si>
  <si>
    <t>This report considers each month separately, but summarizes this data for a 12-month period. For each month in the 12-month period, three numbers are determined for children receiving in-home services:
The number of children receiving in-home services who were required to have an in-person contact, i.e., who received in-home services for the full calendar month;
The number and percent of children in Group 1 who had at least one in-person contact during the month; and
The number and percent of children in Group 2 where at least one of that month’s in-person contacts was in the child’s residence.</t>
  </si>
  <si>
    <t xml:space="preserve">This measure is derived from a longitudinal database of all entries to out of home care (in care 8 days or more) during the time period specified and computes the percentage of children who had a first placement of 'Relative/NREFM'.
(Age 0 to 17 years.)  </t>
  </si>
  <si>
    <t xml:space="preserve">This measure is derived from a longitudinal database of all entries to out of home care (in care 8 days or more) during the time period specified and computes the percentage of children who had a first placement coded as "Foster Home" (labeled "Foster" in UCB data tables). 
(Age 0 to 17 years.)  </t>
  </si>
  <si>
    <t xml:space="preserve">This measure is derived from a longitudinal database of all entries to out of home care (in care 8 days or more) during the time period specified and computes the percentage of children who had a first placement coded as "FFA". 
(Age 0 to 17 years.)    
</t>
  </si>
  <si>
    <t xml:space="preserve">This measure is derived from a longitudinal database of all entries to out of home care (in care 8 days or more) during the time period specified and computes the percentage of children who had a first placement coded as "Group/Shelter" (presented separately as "Group/STRTP" and "Shelter" in UCB data tables). 
(Age 0 to 17 years.)  
</t>
  </si>
  <si>
    <t xml:space="preserve">This measure is derived from a longitudinal database of all entries to out of home care (in care 8 days or more) during the time period specified and computes the percentage of children who had a first placement coded as "Other" (consisting of the following placements in UCB tables: Pre-Adopt, Court Specified Home, Tribally Approved Home, Guardian, SILP, Other). 
(Age 0 to 17 years.)  </t>
  </si>
  <si>
    <t xml:space="preserve">This measure is derived from a longitudinal database of all entries to out of home care (in care 8 days or more) during the time period specified and computes the percentage of children who had a predominant placement of 'Relative/NREFM'. 
(Age 0 to 17 years.)  </t>
  </si>
  <si>
    <t xml:space="preserve">This measure is derived from a longitudinal database of all entries to out of home care (in care 8 days or more) during the time period specified and computes the percentage of children who had a predominant placement coded as "Foster Home" (labeled "Foster" in UCB data tables). 
(Age 0 to 17 years.)  </t>
  </si>
  <si>
    <t xml:space="preserve">This measure is derived from a longitudinal database of all entries to out of home care (in care 8 days or more) during the time period specified and computes the percentage of children who had a predominant placement coded as "FFA". 
(Age 0 to 17 years.)    
</t>
  </si>
  <si>
    <t xml:space="preserve">This measure is derived from a longitudinal database of all entries to out of home care (in care 8 days or more) during the time period specified and computes the percentage of children who had a predominant placement coded as "Group/Shelter" (presented separately as "Group/STRTP" and "Shelter" in UCB data tables). 
(Age 0 to 17 years.)  
</t>
  </si>
  <si>
    <t xml:space="preserve">This measure is derived from a longitudinal database of all entries to out of home care (in care 8 days or more) during the time period specified and computes the percentage of children who had a predominant placement coded as "Other" (consisting of the following placements in UCB tables: Pre-Adopt, Court Specified Home, Tribally Approved Home, Guardian, SILP, Mixed, Other). 
(Age 0 to 17 years.)  </t>
  </si>
  <si>
    <t xml:space="preserve">This measure reports the placement status of Indian Child Welfare Act eligible children. 
(Ages 0 to 17 years.) 
</t>
  </si>
  <si>
    <t xml:space="preserve">This measure reports the placement status of children with primary or mixed (multi) ethnicity of American Indian.  
(Ages 0 to 17 years.) 
</t>
  </si>
  <si>
    <t>This measure reports the percent of children who meet the periodicity schedule for medical assessments.
(Ages 0-20.)</t>
  </si>
  <si>
    <t>This measure reports the percent of children who meet the periodicity schedule for dental assessments. 
(Ages 1-20.)</t>
  </si>
  <si>
    <t xml:space="preserve">This measure reports the percent of children in foster care with a court order or parental consent that authorizes the child to receive psychotropic medication.  
(Age 0 to 17 years.)  </t>
  </si>
  <si>
    <t xml:space="preserve">This measure reports the percent of children in out-of-home (OHP) placements who have ever had an Individualized Education Plan (IEP). The measure is based on case level information. 
(Age 0 to 18 years.)  </t>
  </si>
  <si>
    <t xml:space="preserve">This measure reports on the Permanency Connection  outcomes for youth who exited foster care placement due to attaining age 18 or 19, and those foster youth under age 18 who were legally emancipated from foster care pursuant to Family Code Section 7000.  Past data have been refreshed using county data submitted on the SOC 405E, Exit Outcomes for Youth Aging Out of Foster Care Quarterly Statistical Report.  </t>
  </si>
  <si>
    <t xml:space="preserve">This measure reports on the Housing Arrangements outcomes for youth who exited foster care placement due to attaining age 18 or 19, and those foster youth under age 18 who were legally emancipated from foster care pursuant to Family Code Section 7000.  Past data have been refreshed using county data submitted on the SOC 405E, Exit Outcomes for Youth Aging Out of Foster Care Quarterly Statistical Report. </t>
  </si>
  <si>
    <t xml:space="preserve">This measure reports on the Education outcomes for youth who exited foster care placement due to attaining age 18 or 19, and those foster youth under age 18 who were legally emancipated from foster care pursuant to Family Code Section 7000.  
Past data have been refreshed using county data submitted on the SOC 405E, Exit Outcomes for Youth Aging Out of Foster Care Quarterly Statistical Report.  </t>
  </si>
  <si>
    <t xml:space="preserve">This measure reports on the Financial Support outcomes for youth who exited foster care placement due to attaining age 18 or 19, and those foster youth under age 18 who were legally emancipated from foster care pursuant to Family Code Section 7000. Past data have been refreshed using county data submitted on the SOC 405E, Exit Outcomes for Youth Aging Out of Foster Care Quarterly Statistical Report.  </t>
  </si>
  <si>
    <t>Methodologies</t>
  </si>
  <si>
    <t>NOTES: "." or '#DIV/0!' = value not available due to 0 denominator</t>
  </si>
  <si>
    <t>Participation Rates, 4-P5: rate per 1,000; 4-S1: rate per 100,000; all others: percentage (%).</t>
  </si>
  <si>
    <r>
      <rPr>
        <sz val="12"/>
        <rFont val="Arial"/>
        <family val="2"/>
      </rPr>
      <t>Percent Change=</t>
    </r>
    <r>
      <rPr>
        <i/>
        <sz val="12"/>
        <rFont val="Arial"/>
        <family val="2"/>
      </rPr>
      <t>(comparison n/comparison d)/(baseline n/baseline d)-1*100%</t>
    </r>
    <r>
      <rPr>
        <sz val="12"/>
        <rFont val="Arial"/>
        <family val="2"/>
      </rPr>
      <t>.</t>
    </r>
  </si>
  <si>
    <t>Cell A6 allows you to select the measure you want to view. Data over time for that measure are then displayed in the table, "ParticipationRatesChartData", and visualizations of those data are displayed in the charts "ParticipationRatesPerformance" and "ParticipationRatesNumDenom".</t>
  </si>
  <si>
    <t>Data over time for 4-S1 are displayed in the table, "CFSR4S1ChartData", and visualizations of those data are displayed in the charts "CFSR4S1Performance" and "CFSR4S1Numerator".</t>
  </si>
  <si>
    <t>Data over time for 4-P5 are displayed in the table, "CFSR4P5ChartData", and visualizations of those data are displayed in the charts "CFSR4P5Performance" and "CFSR4P5Numerator".</t>
  </si>
  <si>
    <t>Placed with all siblings (%)</t>
  </si>
  <si>
    <t>Children with siblings in foster care (n)</t>
  </si>
  <si>
    <t>Placed with all siblings (n)</t>
  </si>
  <si>
    <t>Placed with some or all siblings (%)</t>
  </si>
  <si>
    <t>Placed with some or all siblings (n)</t>
  </si>
  <si>
    <t>Children with maltreatment allegations (n)</t>
  </si>
  <si>
    <t>Rate of children with maltreatment allegations (per 1,000 child population)</t>
  </si>
  <si>
    <t>Rate of children with substantiated allegations (per 1,000 child population)</t>
  </si>
  <si>
    <t>Rate of children with entries (per 1,000 child population)</t>
  </si>
  <si>
    <t>Rate of children in foster care (per 1,000 child population)</t>
  </si>
  <si>
    <t>Timely response (10-day response compliance) (%)</t>
  </si>
  <si>
    <t>Timely response (immediate response compliance) (%)</t>
  </si>
  <si>
    <t>Entries predominant placement: relative/NREFM (%)</t>
  </si>
  <si>
    <t>Entries predominant placement: relative/NREFM (n)</t>
  </si>
  <si>
    <t>Entries predominant placement: foster home (%)</t>
  </si>
  <si>
    <t>Entries predominant placement: foster home (n)</t>
  </si>
  <si>
    <t>Entries predominant placement: FFA (%)</t>
  </si>
  <si>
    <t>Entries predominant placement: FFA (n)</t>
  </si>
  <si>
    <t>Entries predominant placement: group/shelter (%)</t>
  </si>
  <si>
    <t>Entries predominant placement: group/shelter (n)</t>
  </si>
  <si>
    <t>Entries predominant placement: other (%)</t>
  </si>
  <si>
    <t>Entries predominant placement: other (n)</t>
  </si>
  <si>
    <t>Children with exits to reunification or guardianship (n)</t>
  </si>
  <si>
    <t>Children with investigations (n)</t>
  </si>
  <si>
    <t>Rate of children with investigations (per 1,000 child population)</t>
  </si>
  <si>
    <t>Seen by social worker within 24 hrs. (n)</t>
  </si>
  <si>
    <t>Seen by social worker within 10 days (n)</t>
  </si>
  <si>
    <t>Completed high school or equivalency (n)</t>
  </si>
  <si>
    <t>Obtained employment (n)</t>
  </si>
  <si>
    <t>Have housing arrangements (n)</t>
  </si>
  <si>
    <t>Permanency connection with an adult (n)</t>
  </si>
  <si>
    <t>This sheet contains titles in cells A2 and A3; sheet notes in cells A4 and A5; a dropdown measure selector in cell A6; subtitles in cells A7 and A8; chart "ParticipationRatesPerformance" in cell A10 and chart "ParticipationRatesNumDenom" in cell F10; notes in cells A39 through A41; and table "ParticipationRatesChartsData" starting in cell A42.</t>
  </si>
  <si>
    <t>This sheet contains titles in cells A2 and A3; sheet notes in cells A4 and A5; a measure title in cell A6; subtitles in cells A7 and A8; chart "CFSR4S1Performance" in cell A10 and chart "CFSR4S1Numerator" in cell F10; notes in cells A39 through A41; and table "CFSR4S1ChartData" starting in cell A42.</t>
  </si>
  <si>
    <t>This sheet contains titles in cells A2 and A3; sheet notes in cells A4 and A5; a measure title in cell A6; subtitles in cells A7 and A8; chart "CFSR4P5Performance" in cell A10 and chart "CFSR4P5Numerator" in cell F10; notes in cells A39 through A41; and table "CFSR4P5ChartData" starting in cell A42.</t>
  </si>
  <si>
    <t>This sheet contains titles in cells A2 and A3; sheet notes in cells A4 and A5; a dropdown measure selector in cell A6; subtitles in cells A7 and A8; chart "AllOtherPerformance" in cell A10 and chart "AllOtherNumDenom" in cell F10; notes in cells A39 through A41; and table AllOtherChartsData starting in cell A42.</t>
  </si>
  <si>
    <t>Cell A6 allows you to select the measure you want to view. Data over time for that measure are then displayed in the table, "AllOtherChartsData", and visualizations of those data are displayed in the charts "AllOtherPerformance" and "AllOtherNumDenom".</t>
  </si>
  <si>
    <t>Completed high school or equivalency (%)--Note: Measure 8A available from Quarter 2, 2015 onwards.</t>
  </si>
  <si>
    <t>Obtained employment (%)--Note: Measure 8A available from Quarter 2, 2015 onwards.</t>
  </si>
  <si>
    <t>Have housing arrangements (%)--Note: Measure 8A available from Quarter 2, 2015 onwards.</t>
  </si>
  <si>
    <t>Permanency connection with an adult (%)--Note: Measure 8A available from Quarter 2, 2015 onwards.</t>
  </si>
  <si>
    <t>CWSOutcomes</t>
  </si>
  <si>
    <t>RatesCharts</t>
  </si>
  <si>
    <t>OtherCharts</t>
  </si>
  <si>
    <t>Participation Rates Charts</t>
  </si>
  <si>
    <t>Federal Measure 4-S1 Chart</t>
  </si>
  <si>
    <t>Federal Measure 4-P5 Chart</t>
  </si>
  <si>
    <t>Other Charts: Other AB636 Charts, including Federal Measures 4-S2 through 4-P4</t>
  </si>
  <si>
    <t>81</t>
  </si>
  <si>
    <t>This sheet contains titles in cells A2, A3, A4; the table 'WorkbookContents' starting in cell A5; and a list of counties in this region in cell A19.</t>
  </si>
  <si>
    <t>Time Period 82 -- Jan 24 (Q3 23)</t>
  </si>
  <si>
    <t>Online Reports</t>
  </si>
  <si>
    <t>4B: Least Restrictive Placement—Entries—First And Predominant Placement</t>
  </si>
  <si>
    <t>Time 1</t>
  </si>
  <si>
    <t>Time 2</t>
  </si>
  <si>
    <t>Time 3</t>
  </si>
  <si>
    <t>Time 4</t>
  </si>
  <si>
    <t>Time 5</t>
  </si>
  <si>
    <t>Time 6</t>
  </si>
  <si>
    <t>Time 7</t>
  </si>
  <si>
    <t>Time 8</t>
  </si>
  <si>
    <t>Time 9</t>
  </si>
  <si>
    <t>Time 10</t>
  </si>
  <si>
    <t>Time 11</t>
  </si>
  <si>
    <t>Row Description</t>
  </si>
  <si>
    <t>Data Source: CWS/CMS 2023 Quarter 3 Extract.</t>
  </si>
  <si>
    <t>82</t>
  </si>
  <si>
    <t>Time Period 83 -- Apr 24 (Q4 23)</t>
  </si>
  <si>
    <t>National</t>
  </si>
  <si>
    <t>National performance or goal</t>
  </si>
  <si>
    <t>Meets National Performance or Goal</t>
  </si>
  <si>
    <r>
      <t xml:space="preserve">Performance relative to national performance / goal = </t>
    </r>
    <r>
      <rPr>
        <i/>
        <sz val="12"/>
        <rFont val="Arial"/>
        <family val="2"/>
      </rPr>
      <t>(standard)/(num/denom)*100%</t>
    </r>
    <r>
      <rPr>
        <sz val="12"/>
        <rFont val="Arial"/>
        <family val="2"/>
      </rPr>
      <t xml:space="preserve"> for measures with desired decrease; </t>
    </r>
    <r>
      <rPr>
        <i/>
        <sz val="12"/>
        <rFont val="Arial"/>
        <family val="2"/>
      </rPr>
      <t>(num/denom)/(standard)*100%</t>
    </r>
    <r>
      <rPr>
        <sz val="12"/>
        <rFont val="Arial"/>
        <family val="2"/>
      </rPr>
      <t xml:space="preserve"> for measures with desired increase.</t>
    </r>
  </si>
  <si>
    <t>This worksheets presents data over time and charts for all measures with performance expressed as a rate per 1,000.</t>
  </si>
  <si>
    <t>Whereabouts known during quarter</t>
  </si>
  <si>
    <t>Timely response--completed (immediate response compliance) (%)</t>
  </si>
  <si>
    <t>Timely response--completed (10-day response compliance) (%)</t>
  </si>
  <si>
    <t>This sheet contains titles in cells A2 and A3; one table 'TableMostRecentCWSOutcomes' starting in cell A4; and notes in cells A50 through A57, which include external hyperlinks in cells A55 and A57.</t>
  </si>
  <si>
    <t>Authorized for psychotropic medication (%)--Note: County numerators and denominators less than 11 excluded from regional sums and calculations.</t>
  </si>
  <si>
    <t xml:space="preserve">*For details regarding National Performance, see CFSR Technical Bulletin 13. </t>
  </si>
  <si>
    <t>**Measure 5F: County numerators and denominators less than 11 excluded from regional sums and calculations.</t>
  </si>
  <si>
    <t>CWS Outcomes System Summary for the Northern Region--v1231</t>
  </si>
  <si>
    <t>Agency: Child Welfare. Report publication: Jan 2024. Data extract: Q3 2023.</t>
  </si>
  <si>
    <t>California</t>
  </si>
  <si>
    <t>Northern Region: Alpine, Amador, Butte, Calaveras, Colusa, Del Norte, El Dorado, Glenn, Humboldt, Inyo, Lake, Lassen, Mendocino, Modoc, Mono, Nevada, Placer, Plumas, Sacramento, Shasta, Sierra, Siskiyou, Sutter, Tehama, Trinity, Tuolumne, Yolo, and Yuba Counties.</t>
  </si>
  <si>
    <t>Hyperlink to: 4E (1) ICWA Eligible Placement Status</t>
  </si>
  <si>
    <t>Hyperlink to: 4E (2) Multi-Ethnic Placement Status</t>
  </si>
  <si>
    <t>CCWIP Home Page</t>
  </si>
  <si>
    <t>Current selections = 5-year span</t>
  </si>
  <si>
    <t>CWS Outcomes System Summary for the Northern Region--v1231. Agency: Child Welfare. Report publication: Jan 2024. Data extract: Q3 2023.</t>
  </si>
  <si>
    <t>5.0</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</si>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</sst>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mm/dd/yy;@"/>
    <numFmt numFmtId="165" formatCode="0.0"/>
    <numFmt numFmtId="166" formatCode="0.0%"/>
    <numFmt numFmtId="167" formatCode="#,##0.0"/>
    <numFmt numFmtId="168" formatCode="mm/dd/yy"/>
  </numFmts>
  <fonts count="83" x14ac:knownFonts="1">
    <font>
      <sz val="10"/>
      <name val="Arial"/>
    </font>
    <font>
      <sz val="11"/>
      <color indexed="8"/>
      <name val="Calibri"/>
      <family val="2"/>
    </font>
    <font>
      <sz val="11"/>
      <color indexed="8"/>
      <name val="Calibri"/>
      <family val="2"/>
    </font>
    <font>
      <sz val="10"/>
      <name val="Arial"/>
      <family val="2"/>
    </font>
    <font>
      <u/>
      <sz val="10"/>
      <color indexed="12"/>
      <name val="Arial"/>
      <family val="2"/>
    </font>
    <font>
      <b/>
      <sz val="9"/>
      <color indexed="9"/>
      <name val="Arial"/>
      <family val="2"/>
    </font>
    <font>
      <sz val="9"/>
      <name val="Arial"/>
      <family val="2"/>
    </font>
    <font>
      <sz val="6"/>
      <name val="Arial"/>
      <family val="2"/>
    </font>
    <font>
      <vertAlign val="superscript"/>
      <sz val="9"/>
      <name val="Arial"/>
      <family val="2"/>
    </font>
    <font>
      <sz val="10"/>
      <name val="Arial"/>
      <family val="2"/>
    </font>
    <font>
      <vertAlign val="superscript"/>
      <sz val="10"/>
      <name val="Arial"/>
      <family val="2"/>
    </font>
    <font>
      <sz val="9"/>
      <name val="Arial"/>
      <family val="2"/>
    </font>
    <font>
      <u/>
      <sz val="9"/>
      <name val="Arial"/>
      <family val="2"/>
    </font>
    <font>
      <b/>
      <sz val="10"/>
      <color indexed="9"/>
      <name val="Arial"/>
      <family val="2"/>
    </font>
    <font>
      <b/>
      <sz val="9"/>
      <name val="Arial"/>
      <family val="2"/>
    </font>
    <font>
      <b/>
      <sz val="10"/>
      <name val="Arial"/>
      <family val="2"/>
    </font>
    <font>
      <sz val="8"/>
      <name val="Arial"/>
      <family val="2"/>
    </font>
    <font>
      <vertAlign val="superscript"/>
      <sz val="8"/>
      <name val="Arial"/>
      <family val="2"/>
    </font>
    <font>
      <i/>
      <sz val="8"/>
      <name val="Arial"/>
      <family val="2"/>
    </font>
    <font>
      <u/>
      <sz val="9"/>
      <color indexed="12"/>
      <name val="Arial"/>
      <family val="2"/>
    </font>
    <font>
      <sz val="10"/>
      <color indexed="9"/>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Arial"/>
      <family val="2"/>
    </font>
    <font>
      <b/>
      <sz val="12"/>
      <name val="Arial"/>
      <family val="2"/>
    </font>
    <font>
      <sz val="14"/>
      <name val="Arial"/>
      <family val="2"/>
    </font>
    <font>
      <b/>
      <sz val="14"/>
      <name val="Arial"/>
      <family val="2"/>
    </font>
    <font>
      <b/>
      <sz val="8"/>
      <name val="Arial"/>
      <family val="2"/>
    </font>
    <font>
      <i/>
      <sz val="10"/>
      <name val="Arial"/>
      <family val="2"/>
    </font>
    <font>
      <sz val="10"/>
      <name val="Arial"/>
      <family val="2"/>
    </font>
    <font>
      <sz val="10"/>
      <name val="Arial"/>
      <family val="2"/>
    </font>
    <font>
      <sz val="9"/>
      <color indexed="81"/>
      <name val="Tahoma"/>
      <family val="2"/>
    </font>
    <font>
      <sz val="10"/>
      <name val="Helv"/>
    </font>
    <font>
      <b/>
      <sz val="9"/>
      <color indexed="81"/>
      <name val="Tahoma"/>
      <family val="2"/>
    </font>
    <font>
      <sz val="12"/>
      <name val="Arial"/>
      <family val="2"/>
    </font>
    <font>
      <u/>
      <sz val="12"/>
      <color indexed="12"/>
      <name val="Arial"/>
      <family val="2"/>
    </font>
    <font>
      <vertAlign val="superscript"/>
      <sz val="12"/>
      <name val="Arial"/>
      <family val="2"/>
    </font>
    <font>
      <b/>
      <sz val="12"/>
      <color indexed="9"/>
      <name val="Arial"/>
      <family val="2"/>
    </font>
    <font>
      <i/>
      <sz val="12"/>
      <name val="Arial"/>
      <family val="2"/>
    </font>
    <font>
      <b/>
      <u/>
      <sz val="12"/>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theme="0"/>
      <name val="Arial"/>
      <family val="2"/>
    </font>
    <font>
      <sz val="11"/>
      <color theme="1"/>
      <name val="Arial"/>
      <family val="2"/>
    </font>
    <font>
      <b/>
      <sz val="11"/>
      <color theme="0"/>
      <name val="Arial"/>
      <family val="2"/>
    </font>
    <font>
      <sz val="10"/>
      <color theme="1"/>
      <name val="Arial"/>
      <family val="2"/>
    </font>
    <font>
      <b/>
      <sz val="10"/>
      <color theme="1"/>
      <name val="Arial"/>
      <family val="2"/>
    </font>
    <font>
      <u/>
      <sz val="12"/>
      <color theme="10"/>
      <name val="Calibri"/>
      <family val="2"/>
      <scheme val="minor"/>
    </font>
    <font>
      <b/>
      <sz val="11"/>
      <color theme="1"/>
      <name val="Arial"/>
      <family val="2"/>
    </font>
    <font>
      <b/>
      <sz val="7"/>
      <color rgb="FF00B050"/>
      <name val="Arial"/>
      <family val="2"/>
    </font>
  </fonts>
  <fills count="6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18"/>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DDDDD"/>
        <bgColor indexed="64"/>
      </patternFill>
    </fill>
    <fill>
      <patternFill patternType="solid">
        <fgColor rgb="FFFFFF66"/>
        <bgColor indexed="64"/>
      </patternFill>
    </fill>
    <fill>
      <patternFill patternType="solid">
        <fgColor rgb="FFFFC000"/>
        <bgColor indexed="64"/>
      </patternFill>
    </fill>
    <fill>
      <patternFill patternType="solid">
        <fgColor rgb="FFFFFF99"/>
        <bgColor indexed="64"/>
      </patternFill>
    </fill>
    <fill>
      <patternFill patternType="solid">
        <fgColor theme="4" tint="0.79998168889431442"/>
        <bgColor theme="4" tint="0.79998168889431442"/>
      </patternFill>
    </fill>
    <fill>
      <patternFill patternType="solid">
        <fgColor rgb="FF000080"/>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style="double">
        <color indexed="64"/>
      </bottom>
      <diagonal/>
    </border>
    <border>
      <left/>
      <right/>
      <top style="double">
        <color indexed="64"/>
      </top>
      <bottom/>
      <diagonal/>
    </border>
    <border>
      <left style="thin">
        <color indexed="64"/>
      </left>
      <right/>
      <top style="double">
        <color indexed="64"/>
      </top>
      <bottom/>
      <diagonal/>
    </border>
    <border>
      <left style="thin">
        <color indexed="64"/>
      </left>
      <right/>
      <top/>
      <bottom style="double">
        <color indexed="64"/>
      </bottom>
      <diagonal/>
    </border>
    <border>
      <left/>
      <right/>
      <top/>
      <bottom style="double">
        <color indexed="64"/>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right style="thin">
        <color indexed="64"/>
      </right>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thin">
        <color indexed="64"/>
      </left>
      <right/>
      <top style="medium">
        <color indexed="64"/>
      </top>
      <bottom style="thin">
        <color indexed="64"/>
      </bottom>
      <diagonal/>
    </border>
    <border>
      <left/>
      <right style="thin">
        <color indexed="64"/>
      </right>
      <top style="double">
        <color indexed="64"/>
      </top>
      <bottom style="double">
        <color indexed="64"/>
      </bottom>
      <diagonal/>
    </border>
    <border>
      <left/>
      <right/>
      <top style="thin">
        <color indexed="64"/>
      </top>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theme="0" tint="-0.499984740745262"/>
      </right>
      <top style="double">
        <color indexed="64"/>
      </top>
      <bottom/>
      <diagonal/>
    </border>
    <border>
      <left/>
      <right style="thin">
        <color theme="0" tint="-0.499984740745262"/>
      </right>
      <top/>
      <bottom/>
      <diagonal/>
    </border>
    <border>
      <left/>
      <right style="thin">
        <color theme="0" tint="-0.499984740745262"/>
      </right>
      <top/>
      <bottom style="double">
        <color indexed="64"/>
      </bottom>
      <diagonal/>
    </border>
    <border>
      <left/>
      <right style="thin">
        <color theme="0" tint="-0.499984740745262"/>
      </right>
      <top style="double">
        <color indexed="64"/>
      </top>
      <bottom style="double">
        <color indexed="64"/>
      </bottom>
      <diagonal/>
    </border>
    <border>
      <left style="thin">
        <color theme="4"/>
      </left>
      <right/>
      <top style="medium">
        <color theme="4"/>
      </top>
      <bottom/>
      <diagonal/>
    </border>
    <border>
      <left style="thin">
        <color theme="4"/>
      </left>
      <right/>
      <top style="thin">
        <color theme="4"/>
      </top>
      <bottom/>
      <diagonal/>
    </border>
    <border>
      <left style="thin">
        <color theme="4"/>
      </left>
      <right/>
      <top/>
      <bottom/>
      <diagonal/>
    </border>
    <border>
      <left/>
      <right/>
      <top style="thin">
        <color theme="4"/>
      </top>
      <bottom/>
      <diagonal/>
    </border>
    <border>
      <left/>
      <right/>
      <top style="medium">
        <color theme="4"/>
      </top>
      <bottom/>
      <diagonal/>
    </border>
    <border>
      <left style="thin">
        <color theme="4"/>
      </left>
      <right style="thin">
        <color theme="4"/>
      </right>
      <top/>
      <bottom/>
      <diagonal/>
    </border>
    <border>
      <left style="thin">
        <color theme="4"/>
      </left>
      <right style="thin">
        <color theme="4"/>
      </right>
      <top style="thin">
        <color theme="4"/>
      </top>
      <bottom style="thin">
        <color theme="4"/>
      </bottom>
      <diagonal/>
    </border>
  </borders>
  <cellStyleXfs count="951">
    <xf numFmtId="0" fontId="0" fillId="0" borderId="0"/>
    <xf numFmtId="0" fontId="22" fillId="2" borderId="0" applyNumberFormat="0" applyBorder="0" applyAlignment="0" applyProtection="0"/>
    <xf numFmtId="0" fontId="22"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57" fillId="2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57" fillId="3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57" fillId="3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57" fillId="3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57" fillId="3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57"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57" fillId="3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57" fillId="3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57"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58" fillId="3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58" fillId="4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58" fillId="41"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58" fillId="4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58" fillId="4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58" fillId="4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58" fillId="45"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58" fillId="4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58" fillId="47"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58" fillId="4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58" fillId="4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58" fillId="50"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59" fillId="51" borderId="0" applyNumberFormat="0" applyBorder="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60" fillId="52" borderId="58" applyNumberFormat="0" applyAlignment="0" applyProtection="0"/>
    <xf numFmtId="0" fontId="25" fillId="20" borderId="1" applyNumberFormat="0" applyAlignment="0" applyProtection="0"/>
    <xf numFmtId="0" fontId="26" fillId="21" borderId="2" applyNumberFormat="0" applyAlignment="0" applyProtection="0"/>
    <xf numFmtId="0" fontId="26" fillId="21" borderId="2" applyNumberFormat="0" applyAlignment="0" applyProtection="0"/>
    <xf numFmtId="0" fontId="61" fillId="53" borderId="59"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2" fillId="0" borderId="0" applyNumberForma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63" fillId="54" borderId="0" applyNumberFormat="0" applyBorder="0" applyAlignment="0" applyProtection="0"/>
    <xf numFmtId="0" fontId="29" fillId="0" borderId="3" applyNumberFormat="0" applyFill="0" applyAlignment="0" applyProtection="0"/>
    <xf numFmtId="0" fontId="29" fillId="0" borderId="3" applyNumberFormat="0" applyFill="0" applyAlignment="0" applyProtection="0"/>
    <xf numFmtId="0" fontId="64" fillId="0" borderId="60"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65" fillId="0" borderId="61"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66" fillId="0" borderId="62"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4" fillId="0" borderId="0" applyNumberFormat="0" applyFill="0" applyBorder="0" applyAlignment="0" applyProtection="0">
      <alignment vertical="top"/>
      <protection locked="0"/>
    </xf>
    <xf numFmtId="0" fontId="67" fillId="0" borderId="0" applyNumberFormat="0" applyFill="0" applyBorder="0" applyAlignment="0" applyProtection="0"/>
    <xf numFmtId="0" fontId="67" fillId="0" borderId="0" applyNumberFormat="0" applyFill="0" applyBorder="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68" fillId="55" borderId="58" applyNumberFormat="0" applyAlignment="0" applyProtection="0"/>
    <xf numFmtId="0" fontId="32" fillId="7" borderId="1" applyNumberFormat="0" applyAlignment="0" applyProtection="0"/>
    <xf numFmtId="0" fontId="33" fillId="0" borderId="6" applyNumberFormat="0" applyFill="0" applyAlignment="0" applyProtection="0"/>
    <xf numFmtId="0" fontId="33" fillId="0" borderId="6" applyNumberFormat="0" applyFill="0" applyAlignment="0" applyProtection="0"/>
    <xf numFmtId="0" fontId="69" fillId="0" borderId="63" applyNumberFormat="0" applyFill="0" applyAlignment="0" applyProtection="0"/>
    <xf numFmtId="0" fontId="34" fillId="22" borderId="0" applyNumberFormat="0" applyBorder="0" applyAlignment="0" applyProtection="0"/>
    <xf numFmtId="0" fontId="34" fillId="22" borderId="0" applyNumberFormat="0" applyBorder="0" applyAlignment="0" applyProtection="0"/>
    <xf numFmtId="0" fontId="70" fillId="56" borderId="0" applyNumberFormat="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9" fillId="0" borderId="0"/>
    <xf numFmtId="0" fontId="3" fillId="0" borderId="0"/>
    <xf numFmtId="0" fontId="3" fillId="0" borderId="0"/>
    <xf numFmtId="0" fontId="3"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3"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3"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3" fillId="23" borderId="7" applyNumberFormat="0" applyFont="0" applyAlignment="0" applyProtection="0"/>
    <xf numFmtId="0" fontId="46"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9"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47"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57" fillId="57" borderId="64" applyNumberFormat="0" applyFont="0" applyAlignment="0" applyProtection="0"/>
    <xf numFmtId="0" fontId="57" fillId="57" borderId="64" applyNumberFormat="0" applyFont="0" applyAlignment="0" applyProtection="0"/>
    <xf numFmtId="0" fontId="57" fillId="57" borderId="64" applyNumberFormat="0" applyFont="0" applyAlignment="0" applyProtection="0"/>
    <xf numFmtId="0" fontId="57" fillId="57" borderId="64" applyNumberFormat="0" applyFont="0" applyAlignment="0" applyProtection="0"/>
    <xf numFmtId="0" fontId="57" fillId="57" borderId="64" applyNumberFormat="0" applyFont="0" applyAlignment="0" applyProtection="0"/>
    <xf numFmtId="0" fontId="3" fillId="23" borderId="7" applyNumberFormat="0" applyFon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35" fillId="20" borderId="8" applyNumberFormat="0" applyAlignment="0" applyProtection="0"/>
    <xf numFmtId="0" fontId="71" fillId="52" borderId="65" applyNumberFormat="0" applyAlignment="0" applyProtection="0"/>
    <xf numFmtId="0" fontId="35" fillId="20" borderId="8" applyNumberFormat="0" applyAlignment="0" applyProtection="0"/>
    <xf numFmtId="9" fontId="9" fillId="0" borderId="0" applyFont="0" applyFill="0" applyBorder="0" applyAlignment="0" applyProtection="0"/>
    <xf numFmtId="9" fontId="3" fillId="0" borderId="0" applyFont="0" applyFill="0" applyBorder="0" applyAlignment="0" applyProtection="0"/>
    <xf numFmtId="9" fontId="46"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7" fillId="0" borderId="0" applyFont="0" applyFill="0" applyBorder="0" applyAlignment="0" applyProtection="0"/>
    <xf numFmtId="9" fontId="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2"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73" fillId="0" borderId="66" applyNumberFormat="0" applyFill="0" applyAlignment="0" applyProtection="0"/>
    <xf numFmtId="0" fontId="37" fillId="0" borderId="9"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4" fillId="0" borderId="0" applyNumberFormat="0" applyFill="0" applyBorder="0" applyAlignment="0" applyProtection="0"/>
  </cellStyleXfs>
  <cellXfs count="569">
    <xf numFmtId="0" fontId="0" fillId="0" borderId="0" xfId="0"/>
    <xf numFmtId="0" fontId="6" fillId="58" borderId="10" xfId="0" applyFont="1" applyFill="1" applyBorder="1" applyAlignment="1" applyProtection="1">
      <alignment horizontal="center" wrapText="1"/>
    </xf>
    <xf numFmtId="168" fontId="6" fillId="0" borderId="11" xfId="0" applyNumberFormat="1" applyFont="1" applyFill="1" applyBorder="1" applyAlignment="1" applyProtection="1">
      <alignment horizontal="center"/>
      <protection hidden="1"/>
    </xf>
    <xf numFmtId="168" fontId="6" fillId="0" borderId="12" xfId="0" applyNumberFormat="1" applyFont="1" applyFill="1" applyBorder="1" applyAlignment="1" applyProtection="1">
      <alignment horizontal="center"/>
      <protection hidden="1"/>
    </xf>
    <xf numFmtId="168" fontId="6" fillId="0" borderId="13" xfId="0" applyNumberFormat="1" applyFont="1" applyFill="1" applyBorder="1" applyAlignment="1" applyProtection="1">
      <alignment horizontal="center"/>
      <protection hidden="1"/>
    </xf>
    <xf numFmtId="168" fontId="6" fillId="0" borderId="14" xfId="0" applyNumberFormat="1" applyFont="1" applyFill="1" applyBorder="1" applyAlignment="1" applyProtection="1">
      <alignment horizontal="center"/>
      <protection hidden="1"/>
    </xf>
    <xf numFmtId="0" fontId="15" fillId="0" borderId="0" xfId="0" applyFont="1" applyAlignment="1">
      <alignment horizontal="center"/>
    </xf>
    <xf numFmtId="0" fontId="6" fillId="0" borderId="15" xfId="0" applyFont="1" applyBorder="1" applyAlignment="1" applyProtection="1">
      <alignment horizontal="center"/>
    </xf>
    <xf numFmtId="0" fontId="9" fillId="0" borderId="11" xfId="0" applyFont="1" applyBorder="1" applyAlignment="1" applyProtection="1">
      <alignment horizontal="center"/>
    </xf>
    <xf numFmtId="0" fontId="6" fillId="0" borderId="16" xfId="0" applyFont="1" applyBorder="1" applyAlignment="1" applyProtection="1">
      <alignment wrapText="1"/>
    </xf>
    <xf numFmtId="0" fontId="6" fillId="0" borderId="17" xfId="0" applyFont="1" applyBorder="1" applyAlignment="1" applyProtection="1">
      <alignment horizontal="center"/>
    </xf>
    <xf numFmtId="0" fontId="9" fillId="0" borderId="0" xfId="0" applyFont="1" applyBorder="1" applyAlignment="1" applyProtection="1">
      <alignment horizontal="center"/>
    </xf>
    <xf numFmtId="0" fontId="6" fillId="0" borderId="18" xfId="0" applyFont="1" applyBorder="1" applyAlignment="1" applyProtection="1">
      <alignment wrapText="1"/>
    </xf>
    <xf numFmtId="0" fontId="6" fillId="0" borderId="19" xfId="0" applyFont="1" applyBorder="1" applyAlignment="1" applyProtection="1">
      <alignment horizontal="center"/>
    </xf>
    <xf numFmtId="0" fontId="9" fillId="0" borderId="14" xfId="0" applyFont="1" applyBorder="1" applyAlignment="1" applyProtection="1">
      <alignment horizontal="center"/>
    </xf>
    <xf numFmtId="0" fontId="6" fillId="0" borderId="20" xfId="0" applyFont="1" applyBorder="1" applyAlignment="1" applyProtection="1">
      <alignment wrapText="1"/>
    </xf>
    <xf numFmtId="0" fontId="6" fillId="0" borderId="21" xfId="0" applyFont="1" applyBorder="1" applyAlignment="1" applyProtection="1">
      <alignment horizontal="center"/>
    </xf>
    <xf numFmtId="0" fontId="9" fillId="0" borderId="10" xfId="0" applyFont="1" applyBorder="1" applyAlignment="1" applyProtection="1">
      <alignment horizontal="center"/>
    </xf>
    <xf numFmtId="0" fontId="6" fillId="0" borderId="0" xfId="0" applyFont="1" applyAlignment="1" applyProtection="1">
      <alignment wrapText="1"/>
    </xf>
    <xf numFmtId="0" fontId="7" fillId="0" borderId="0" xfId="0" applyFont="1" applyProtection="1"/>
    <xf numFmtId="0" fontId="7" fillId="0" borderId="0" xfId="0" applyFont="1" applyAlignment="1" applyProtection="1">
      <alignment wrapText="1"/>
    </xf>
    <xf numFmtId="3" fontId="7" fillId="0" borderId="0" xfId="0" applyNumberFormat="1" applyFont="1" applyProtection="1"/>
    <xf numFmtId="14" fontId="7" fillId="0" borderId="0" xfId="0" applyNumberFormat="1" applyFont="1" applyAlignment="1" applyProtection="1">
      <alignment horizontal="left"/>
    </xf>
    <xf numFmtId="3" fontId="7" fillId="0" borderId="0" xfId="0" applyNumberFormat="1" applyFont="1" applyAlignment="1" applyProtection="1">
      <alignment horizontal="left"/>
    </xf>
    <xf numFmtId="167" fontId="7" fillId="0" borderId="0" xfId="0" applyNumberFormat="1" applyFont="1" applyAlignment="1" applyProtection="1">
      <alignment horizontal="left"/>
    </xf>
    <xf numFmtId="0" fontId="6" fillId="0" borderId="21" xfId="0" applyFont="1" applyBorder="1" applyAlignment="1" applyProtection="1">
      <alignment wrapText="1"/>
    </xf>
    <xf numFmtId="0" fontId="6" fillId="0" borderId="10" xfId="0" applyFont="1" applyBorder="1" applyAlignment="1" applyProtection="1">
      <alignment horizontal="center" wrapText="1"/>
    </xf>
    <xf numFmtId="14" fontId="6" fillId="0" borderId="22" xfId="0" applyNumberFormat="1" applyFont="1" applyBorder="1" applyAlignment="1" applyProtection="1">
      <alignment wrapText="1"/>
    </xf>
    <xf numFmtId="14" fontId="19" fillId="0" borderId="23" xfId="247" applyNumberFormat="1" applyFont="1" applyBorder="1" applyAlignment="1" applyProtection="1"/>
    <xf numFmtId="14" fontId="19" fillId="0" borderId="24" xfId="247" applyNumberFormat="1" applyFont="1" applyBorder="1" applyAlignment="1" applyProtection="1"/>
    <xf numFmtId="164" fontId="6" fillId="0" borderId="13" xfId="0" applyNumberFormat="1" applyFont="1" applyFill="1" applyBorder="1" applyAlignment="1" applyProtection="1">
      <alignment horizontal="center"/>
    </xf>
    <xf numFmtId="164" fontId="6" fillId="0" borderId="14" xfId="0" applyNumberFormat="1" applyFont="1" applyFill="1" applyBorder="1" applyAlignment="1" applyProtection="1">
      <alignment horizontal="center"/>
    </xf>
    <xf numFmtId="14" fontId="19" fillId="0" borderId="25" xfId="247" applyNumberFormat="1" applyFont="1" applyBorder="1" applyAlignment="1" applyProtection="1"/>
    <xf numFmtId="14" fontId="19" fillId="0" borderId="22" xfId="247" applyNumberFormat="1" applyFont="1" applyBorder="1" applyAlignment="1" applyProtection="1"/>
    <xf numFmtId="164" fontId="6" fillId="0" borderId="12" xfId="0" applyNumberFormat="1" applyFont="1" applyFill="1" applyBorder="1" applyAlignment="1" applyProtection="1">
      <alignment horizontal="center"/>
    </xf>
    <xf numFmtId="164" fontId="6" fillId="0" borderId="11" xfId="0" applyNumberFormat="1" applyFont="1" applyFill="1" applyBorder="1" applyAlignment="1" applyProtection="1">
      <alignment horizontal="center"/>
    </xf>
    <xf numFmtId="164" fontId="6" fillId="0" borderId="26" xfId="0" applyNumberFormat="1" applyFont="1" applyFill="1" applyBorder="1" applyAlignment="1" applyProtection="1">
      <alignment horizontal="center"/>
    </xf>
    <xf numFmtId="164" fontId="6" fillId="0" borderId="0" xfId="0" applyNumberFormat="1" applyFont="1" applyFill="1" applyBorder="1" applyAlignment="1" applyProtection="1">
      <alignment horizontal="center"/>
    </xf>
    <xf numFmtId="0" fontId="6" fillId="0" borderId="0" xfId="0" applyFont="1" applyProtection="1"/>
    <xf numFmtId="0" fontId="6" fillId="0" borderId="0" xfId="0" applyFont="1" applyAlignment="1" applyProtection="1">
      <alignment horizontal="center"/>
    </xf>
    <xf numFmtId="3" fontId="6" fillId="0" borderId="0" xfId="0" applyNumberFormat="1" applyFont="1" applyProtection="1"/>
    <xf numFmtId="14" fontId="6" fillId="0" borderId="0" xfId="0" applyNumberFormat="1" applyFont="1" applyAlignment="1" applyProtection="1">
      <alignment horizontal="center"/>
    </xf>
    <xf numFmtId="3" fontId="6" fillId="0" borderId="0" xfId="0" applyNumberFormat="1" applyFont="1" applyAlignment="1" applyProtection="1">
      <alignment horizontal="center"/>
    </xf>
    <xf numFmtId="167" fontId="6" fillId="0" borderId="0" xfId="0" applyNumberFormat="1" applyFont="1" applyAlignment="1" applyProtection="1">
      <alignment horizontal="center"/>
    </xf>
    <xf numFmtId="0" fontId="9" fillId="0" borderId="0" xfId="0" applyFont="1" applyAlignment="1" applyProtection="1">
      <alignment horizontal="center"/>
    </xf>
    <xf numFmtId="0" fontId="10" fillId="0" borderId="0" xfId="0" applyFont="1" applyAlignment="1" applyProtection="1">
      <alignment horizontal="center"/>
    </xf>
    <xf numFmtId="0" fontId="16" fillId="0" borderId="0" xfId="0" applyFont="1" applyProtection="1"/>
    <xf numFmtId="0" fontId="17" fillId="0" borderId="0" xfId="0" applyFont="1" applyProtection="1"/>
    <xf numFmtId="0" fontId="6" fillId="0" borderId="0" xfId="0" applyFont="1" applyFill="1" applyBorder="1" applyAlignment="1" applyProtection="1">
      <alignment horizontal="left"/>
    </xf>
    <xf numFmtId="0" fontId="16" fillId="0" borderId="0" xfId="0" applyFont="1" applyFill="1" applyBorder="1" applyAlignment="1" applyProtection="1">
      <alignment horizontal="left"/>
    </xf>
    <xf numFmtId="0" fontId="0" fillId="0" borderId="0" xfId="0" applyBorder="1"/>
    <xf numFmtId="0" fontId="13" fillId="25" borderId="0" xfId="0" applyFont="1" applyFill="1" applyBorder="1"/>
    <xf numFmtId="0" fontId="13" fillId="25" borderId="27" xfId="0" applyFont="1" applyFill="1" applyBorder="1" applyAlignment="1">
      <alignment horizontal="center"/>
    </xf>
    <xf numFmtId="0" fontId="13" fillId="25" borderId="0" xfId="0" applyFont="1" applyFill="1"/>
    <xf numFmtId="0" fontId="20" fillId="25" borderId="0" xfId="0" applyFont="1" applyFill="1"/>
    <xf numFmtId="4" fontId="0" fillId="0" borderId="0" xfId="0" applyNumberFormat="1"/>
    <xf numFmtId="0" fontId="0" fillId="0" borderId="0" xfId="0" applyBorder="1" applyAlignment="1">
      <alignment horizontal="center" wrapText="1"/>
    </xf>
    <xf numFmtId="0" fontId="13" fillId="25" borderId="28" xfId="0" applyFont="1" applyFill="1" applyBorder="1" applyAlignment="1">
      <alignment horizontal="center"/>
    </xf>
    <xf numFmtId="0" fontId="13" fillId="25" borderId="29" xfId="0" applyFont="1" applyFill="1" applyBorder="1" applyAlignment="1">
      <alignment horizontal="center"/>
    </xf>
    <xf numFmtId="0" fontId="13" fillId="0" borderId="0" xfId="0" applyFont="1" applyFill="1" applyBorder="1" applyAlignment="1" applyProtection="1">
      <alignment vertical="center"/>
    </xf>
    <xf numFmtId="0" fontId="13" fillId="0" borderId="0" xfId="0" applyFont="1" applyFill="1" applyBorder="1" applyAlignment="1" applyProtection="1">
      <alignment vertical="center" wrapText="1"/>
    </xf>
    <xf numFmtId="3" fontId="6" fillId="0" borderId="11" xfId="0" applyNumberFormat="1" applyFont="1" applyFill="1" applyBorder="1" applyAlignment="1" applyProtection="1">
      <alignment horizontal="center"/>
      <protection hidden="1"/>
    </xf>
    <xf numFmtId="167" fontId="6" fillId="0" borderId="11" xfId="0" applyNumberFormat="1" applyFont="1" applyFill="1" applyBorder="1" applyAlignment="1" applyProtection="1">
      <alignment horizontal="center"/>
      <protection hidden="1"/>
    </xf>
    <xf numFmtId="167" fontId="6" fillId="0" borderId="16" xfId="0" applyNumberFormat="1" applyFont="1" applyFill="1" applyBorder="1" applyAlignment="1" applyProtection="1">
      <alignment horizontal="center"/>
      <protection hidden="1"/>
    </xf>
    <xf numFmtId="0" fontId="11" fillId="24" borderId="12" xfId="0" applyFont="1" applyFill="1" applyBorder="1" applyAlignment="1" applyProtection="1">
      <alignment horizontal="center"/>
      <protection hidden="1"/>
    </xf>
    <xf numFmtId="0" fontId="6" fillId="24" borderId="11" xfId="0" applyFont="1" applyFill="1" applyBorder="1" applyAlignment="1" applyProtection="1">
      <alignment horizontal="center"/>
      <protection hidden="1"/>
    </xf>
    <xf numFmtId="166" fontId="6" fillId="24" borderId="11" xfId="0" applyNumberFormat="1" applyFont="1" applyFill="1" applyBorder="1" applyAlignment="1" applyProtection="1">
      <alignment horizontal="center"/>
      <protection hidden="1"/>
    </xf>
    <xf numFmtId="3" fontId="6" fillId="24" borderId="30" xfId="0" applyNumberFormat="1" applyFont="1" applyFill="1" applyBorder="1" applyAlignment="1" applyProtection="1">
      <alignment horizontal="center"/>
      <protection hidden="1"/>
    </xf>
    <xf numFmtId="168" fontId="6" fillId="0" borderId="26" xfId="0" applyNumberFormat="1" applyFont="1" applyFill="1" applyBorder="1" applyAlignment="1" applyProtection="1">
      <alignment horizontal="center"/>
      <protection hidden="1"/>
    </xf>
    <xf numFmtId="168" fontId="6" fillId="0" borderId="0" xfId="0" applyNumberFormat="1" applyFont="1" applyFill="1" applyBorder="1" applyAlignment="1" applyProtection="1">
      <alignment horizontal="center"/>
      <protection hidden="1"/>
    </xf>
    <xf numFmtId="3" fontId="6" fillId="0" borderId="0" xfId="0" applyNumberFormat="1" applyFont="1" applyFill="1" applyBorder="1" applyAlignment="1" applyProtection="1">
      <alignment horizontal="center"/>
      <protection hidden="1"/>
    </xf>
    <xf numFmtId="167" fontId="6" fillId="0" borderId="0" xfId="0" applyNumberFormat="1" applyFont="1" applyFill="1" applyBorder="1" applyAlignment="1" applyProtection="1">
      <alignment horizontal="center"/>
      <protection hidden="1"/>
    </xf>
    <xf numFmtId="167" fontId="6" fillId="0" borderId="18" xfId="0" applyNumberFormat="1" applyFont="1" applyFill="1" applyBorder="1" applyAlignment="1" applyProtection="1">
      <alignment horizontal="center"/>
      <protection hidden="1"/>
    </xf>
    <xf numFmtId="0" fontId="11" fillId="24" borderId="26" xfId="0" applyFont="1" applyFill="1" applyBorder="1" applyAlignment="1" applyProtection="1">
      <alignment horizontal="center"/>
      <protection hidden="1"/>
    </xf>
    <xf numFmtId="0" fontId="6" fillId="24" borderId="0" xfId="0" applyFont="1" applyFill="1" applyBorder="1" applyAlignment="1" applyProtection="1">
      <alignment horizontal="center"/>
      <protection hidden="1"/>
    </xf>
    <xf numFmtId="166" fontId="6" fillId="24" borderId="0" xfId="0" applyNumberFormat="1" applyFont="1" applyFill="1" applyBorder="1" applyAlignment="1" applyProtection="1">
      <alignment horizontal="center"/>
      <protection hidden="1"/>
    </xf>
    <xf numFmtId="3" fontId="6" fillId="24" borderId="31" xfId="0" applyNumberFormat="1" applyFont="1" applyFill="1" applyBorder="1" applyAlignment="1" applyProtection="1">
      <alignment horizontal="center"/>
      <protection hidden="1"/>
    </xf>
    <xf numFmtId="3" fontId="6" fillId="0" borderId="14" xfId="0" applyNumberFormat="1" applyFont="1" applyFill="1" applyBorder="1" applyAlignment="1" applyProtection="1">
      <alignment horizontal="center"/>
      <protection hidden="1"/>
    </xf>
    <xf numFmtId="167" fontId="6" fillId="0" borderId="14" xfId="0" applyNumberFormat="1" applyFont="1" applyFill="1" applyBorder="1" applyAlignment="1" applyProtection="1">
      <alignment horizontal="center"/>
      <protection hidden="1"/>
    </xf>
    <xf numFmtId="164" fontId="6" fillId="0" borderId="13" xfId="0" applyNumberFormat="1" applyFont="1" applyFill="1" applyBorder="1" applyAlignment="1" applyProtection="1">
      <alignment horizontal="center"/>
      <protection hidden="1"/>
    </xf>
    <xf numFmtId="164" fontId="6" fillId="0" borderId="14" xfId="0" applyNumberFormat="1" applyFont="1" applyFill="1" applyBorder="1" applyAlignment="1" applyProtection="1">
      <alignment horizontal="center"/>
      <protection hidden="1"/>
    </xf>
    <xf numFmtId="167" fontId="6" fillId="0" borderId="20" xfId="0" applyNumberFormat="1" applyFont="1" applyFill="1" applyBorder="1" applyAlignment="1" applyProtection="1">
      <alignment horizontal="center"/>
      <protection hidden="1"/>
    </xf>
    <xf numFmtId="0" fontId="11" fillId="24" borderId="13" xfId="0" applyFont="1" applyFill="1" applyBorder="1" applyAlignment="1" applyProtection="1">
      <alignment horizontal="center"/>
      <protection hidden="1"/>
    </xf>
    <xf numFmtId="0" fontId="6" fillId="24" borderId="14" xfId="0" applyFont="1" applyFill="1" applyBorder="1" applyAlignment="1" applyProtection="1">
      <alignment horizontal="center"/>
      <protection hidden="1"/>
    </xf>
    <xf numFmtId="166" fontId="6" fillId="24" borderId="14" xfId="0" applyNumberFormat="1" applyFont="1" applyFill="1" applyBorder="1" applyAlignment="1" applyProtection="1">
      <alignment horizontal="center"/>
      <protection hidden="1"/>
    </xf>
    <xf numFmtId="3" fontId="6" fillId="24" borderId="32" xfId="0" applyNumberFormat="1" applyFont="1" applyFill="1" applyBorder="1" applyAlignment="1" applyProtection="1">
      <alignment horizontal="center"/>
      <protection hidden="1"/>
    </xf>
    <xf numFmtId="164" fontId="6" fillId="0" borderId="12" xfId="0" applyNumberFormat="1" applyFont="1" applyFill="1" applyBorder="1" applyAlignment="1" applyProtection="1">
      <alignment horizontal="center"/>
      <protection hidden="1"/>
    </xf>
    <xf numFmtId="164" fontId="6" fillId="0" borderId="11" xfId="0" applyNumberFormat="1" applyFont="1" applyFill="1" applyBorder="1" applyAlignment="1" applyProtection="1">
      <alignment horizontal="center"/>
      <protection hidden="1"/>
    </xf>
    <xf numFmtId="164" fontId="6" fillId="0" borderId="26" xfId="0" applyNumberFormat="1" applyFont="1" applyFill="1" applyBorder="1" applyAlignment="1" applyProtection="1">
      <alignment horizontal="center"/>
      <protection hidden="1"/>
    </xf>
    <xf numFmtId="164" fontId="6" fillId="0" borderId="0" xfId="0" applyNumberFormat="1" applyFont="1" applyFill="1" applyBorder="1" applyAlignment="1" applyProtection="1">
      <alignment horizontal="center"/>
      <protection hidden="1"/>
    </xf>
    <xf numFmtId="3" fontId="6" fillId="0" borderId="0" xfId="0" applyNumberFormat="1" applyFont="1" applyBorder="1" applyAlignment="1" applyProtection="1">
      <alignment horizontal="center"/>
      <protection hidden="1"/>
    </xf>
    <xf numFmtId="3" fontId="6" fillId="0" borderId="14" xfId="0" applyNumberFormat="1" applyFont="1" applyBorder="1" applyAlignment="1" applyProtection="1">
      <alignment horizontal="center"/>
      <protection hidden="1"/>
    </xf>
    <xf numFmtId="0" fontId="5" fillId="25" borderId="33" xfId="0" applyFont="1" applyFill="1" applyBorder="1" applyAlignment="1" applyProtection="1">
      <alignment wrapText="1"/>
    </xf>
    <xf numFmtId="0" fontId="6" fillId="0" borderId="0" xfId="0" applyFont="1" applyAlignment="1" applyProtection="1">
      <alignment vertical="center"/>
    </xf>
    <xf numFmtId="0" fontId="19" fillId="0" borderId="0" xfId="247" applyFont="1" applyAlignment="1" applyProtection="1"/>
    <xf numFmtId="14" fontId="6" fillId="0" borderId="0" xfId="0" applyNumberFormat="1" applyFont="1" applyProtection="1"/>
    <xf numFmtId="0" fontId="6" fillId="24" borderId="11" xfId="0" quotePrefix="1" applyFont="1" applyFill="1" applyBorder="1" applyAlignment="1" applyProtection="1">
      <alignment horizontal="center"/>
      <protection hidden="1"/>
    </xf>
    <xf numFmtId="0" fontId="6" fillId="24" borderId="0" xfId="0" quotePrefix="1" applyFont="1" applyFill="1" applyBorder="1" applyAlignment="1" applyProtection="1">
      <alignment horizontal="center"/>
      <protection hidden="1"/>
    </xf>
    <xf numFmtId="0" fontId="6" fillId="24" borderId="14" xfId="0" quotePrefix="1" applyFont="1" applyFill="1" applyBorder="1" applyAlignment="1" applyProtection="1">
      <alignment horizontal="center"/>
      <protection hidden="1"/>
    </xf>
    <xf numFmtId="0" fontId="0" fillId="0" borderId="0" xfId="0" applyFill="1"/>
    <xf numFmtId="164" fontId="6" fillId="0" borderId="12" xfId="0" quotePrefix="1" applyNumberFormat="1" applyFont="1" applyFill="1" applyBorder="1" applyAlignment="1" applyProtection="1">
      <alignment horizontal="center"/>
      <protection hidden="1"/>
    </xf>
    <xf numFmtId="164" fontId="6" fillId="0" borderId="11" xfId="0" quotePrefix="1" applyNumberFormat="1" applyFont="1" applyFill="1" applyBorder="1" applyAlignment="1" applyProtection="1">
      <alignment horizontal="center"/>
      <protection hidden="1"/>
    </xf>
    <xf numFmtId="164" fontId="6" fillId="0" borderId="26" xfId="0" quotePrefix="1" applyNumberFormat="1" applyFont="1" applyFill="1" applyBorder="1" applyAlignment="1" applyProtection="1">
      <alignment horizontal="center"/>
      <protection hidden="1"/>
    </xf>
    <xf numFmtId="164" fontId="6" fillId="0" borderId="0" xfId="0" quotePrefix="1" applyNumberFormat="1" applyFont="1" applyFill="1" applyBorder="1" applyAlignment="1" applyProtection="1">
      <alignment horizontal="center"/>
      <protection hidden="1"/>
    </xf>
    <xf numFmtId="1" fontId="6" fillId="0" borderId="0" xfId="0" applyNumberFormat="1" applyFont="1" applyAlignment="1" applyProtection="1">
      <alignment horizontal="center" vertical="center"/>
    </xf>
    <xf numFmtId="1" fontId="7" fillId="0" borderId="0" xfId="0" applyNumberFormat="1" applyFont="1" applyAlignment="1" applyProtection="1">
      <alignment horizontal="center"/>
    </xf>
    <xf numFmtId="1" fontId="6" fillId="0" borderId="0" xfId="0" applyNumberFormat="1" applyFont="1" applyAlignment="1" applyProtection="1">
      <alignment horizontal="center"/>
    </xf>
    <xf numFmtId="0" fontId="14" fillId="0" borderId="15" xfId="0" applyFont="1" applyBorder="1" applyAlignment="1" applyProtection="1">
      <alignment horizontal="left" indent="1"/>
    </xf>
    <xf numFmtId="0" fontId="15" fillId="0" borderId="11" xfId="0" applyFont="1" applyBorder="1" applyAlignment="1" applyProtection="1">
      <alignment horizontal="center"/>
    </xf>
    <xf numFmtId="0" fontId="6" fillId="0" borderId="18" xfId="0" applyFont="1" applyBorder="1" applyAlignment="1" applyProtection="1">
      <alignment horizontal="left" wrapText="1" indent="1"/>
    </xf>
    <xf numFmtId="0" fontId="6" fillId="0" borderId="20" xfId="0" applyFont="1" applyBorder="1" applyAlignment="1" applyProtection="1">
      <alignment horizontal="left" wrapText="1" indent="1"/>
    </xf>
    <xf numFmtId="167" fontId="14" fillId="0" borderId="11" xfId="0" applyNumberFormat="1" applyFont="1" applyFill="1" applyBorder="1" applyAlignment="1" applyProtection="1">
      <alignment horizontal="center"/>
      <protection hidden="1"/>
    </xf>
    <xf numFmtId="167" fontId="14" fillId="0" borderId="0" xfId="0" applyNumberFormat="1" applyFont="1" applyFill="1" applyBorder="1" applyAlignment="1" applyProtection="1">
      <alignment horizontal="center"/>
      <protection hidden="1"/>
    </xf>
    <xf numFmtId="0" fontId="11" fillId="24" borderId="0" xfId="0" applyFont="1" applyFill="1" applyBorder="1" applyAlignment="1" applyProtection="1">
      <alignment horizontal="center"/>
      <protection hidden="1"/>
    </xf>
    <xf numFmtId="0" fontId="7" fillId="0" borderId="18" xfId="0" applyFont="1" applyBorder="1" applyProtection="1"/>
    <xf numFmtId="14" fontId="6" fillId="0" borderId="34" xfId="0" applyNumberFormat="1" applyFont="1" applyBorder="1" applyAlignment="1" applyProtection="1">
      <alignment wrapText="1"/>
    </xf>
    <xf numFmtId="0" fontId="14" fillId="0" borderId="16" xfId="0" applyFont="1" applyBorder="1" applyAlignment="1" applyProtection="1">
      <alignment wrapText="1"/>
    </xf>
    <xf numFmtId="14" fontId="6" fillId="0" borderId="16" xfId="0" applyNumberFormat="1" applyFont="1" applyBorder="1" applyAlignment="1" applyProtection="1">
      <alignment wrapText="1"/>
    </xf>
    <xf numFmtId="14" fontId="6" fillId="0" borderId="18" xfId="0" applyNumberFormat="1" applyFont="1" applyBorder="1" applyAlignment="1" applyProtection="1">
      <alignment wrapText="1"/>
    </xf>
    <xf numFmtId="14" fontId="6" fillId="0" borderId="20" xfId="0" applyNumberFormat="1" applyFont="1" applyBorder="1" applyAlignment="1" applyProtection="1">
      <alignment wrapText="1"/>
    </xf>
    <xf numFmtId="14" fontId="6" fillId="0" borderId="10" xfId="0" applyNumberFormat="1" applyFont="1" applyFill="1" applyBorder="1" applyAlignment="1" applyProtection="1">
      <alignment horizontal="center" wrapText="1"/>
    </xf>
    <xf numFmtId="0" fontId="11" fillId="24" borderId="14" xfId="0" applyFont="1" applyFill="1" applyBorder="1" applyAlignment="1" applyProtection="1">
      <alignment horizontal="center"/>
      <protection hidden="1"/>
    </xf>
    <xf numFmtId="0" fontId="11" fillId="24" borderId="11" xfId="0" applyFont="1" applyFill="1" applyBorder="1" applyAlignment="1" applyProtection="1">
      <alignment horizontal="center"/>
      <protection hidden="1"/>
    </xf>
    <xf numFmtId="0" fontId="13" fillId="25" borderId="35" xfId="0" applyFont="1" applyFill="1" applyBorder="1" applyAlignment="1">
      <alignment horizontal="center" wrapText="1"/>
    </xf>
    <xf numFmtId="167" fontId="6" fillId="0" borderId="0" xfId="0" applyNumberFormat="1" applyFont="1" applyBorder="1" applyAlignment="1" applyProtection="1">
      <alignment horizontal="center"/>
    </xf>
    <xf numFmtId="14" fontId="6" fillId="0" borderId="17" xfId="0" applyNumberFormat="1" applyFont="1" applyBorder="1" applyProtection="1"/>
    <xf numFmtId="168" fontId="14" fillId="0" borderId="12" xfId="0" applyNumberFormat="1" applyFont="1" applyFill="1" applyBorder="1" applyAlignment="1" applyProtection="1">
      <alignment horizontal="center"/>
      <protection hidden="1"/>
    </xf>
    <xf numFmtId="168" fontId="14" fillId="0" borderId="11" xfId="0" applyNumberFormat="1" applyFont="1" applyFill="1" applyBorder="1" applyAlignment="1" applyProtection="1">
      <alignment horizontal="center"/>
      <protection hidden="1"/>
    </xf>
    <xf numFmtId="3" fontId="14" fillId="0" borderId="11" xfId="0" applyNumberFormat="1" applyFont="1" applyFill="1" applyBorder="1" applyAlignment="1" applyProtection="1">
      <alignment horizontal="center"/>
      <protection hidden="1"/>
    </xf>
    <xf numFmtId="164" fontId="14" fillId="0" borderId="11" xfId="0" applyNumberFormat="1" applyFont="1" applyFill="1" applyBorder="1" applyAlignment="1" applyProtection="1">
      <alignment horizontal="center"/>
      <protection hidden="1"/>
    </xf>
    <xf numFmtId="167" fontId="14" fillId="0" borderId="16" xfId="0" applyNumberFormat="1" applyFont="1" applyFill="1" applyBorder="1" applyAlignment="1" applyProtection="1">
      <alignment horizontal="center"/>
      <protection hidden="1"/>
    </xf>
    <xf numFmtId="0" fontId="14" fillId="24" borderId="11" xfId="0" applyFont="1" applyFill="1" applyBorder="1" applyAlignment="1" applyProtection="1">
      <alignment horizontal="center"/>
      <protection hidden="1"/>
    </xf>
    <xf numFmtId="166" fontId="14" fillId="24" borderId="11" xfId="0" applyNumberFormat="1" applyFont="1" applyFill="1" applyBorder="1" applyAlignment="1" applyProtection="1">
      <alignment horizontal="center"/>
      <protection hidden="1"/>
    </xf>
    <xf numFmtId="3" fontId="14" fillId="24" borderId="30" xfId="0" applyNumberFormat="1" applyFont="1" applyFill="1" applyBorder="1" applyAlignment="1" applyProtection="1">
      <alignment horizontal="center"/>
      <protection hidden="1"/>
    </xf>
    <xf numFmtId="3" fontId="14" fillId="0" borderId="30" xfId="0" applyNumberFormat="1" applyFont="1" applyFill="1" applyBorder="1" applyAlignment="1" applyProtection="1">
      <alignment horizontal="left"/>
      <protection hidden="1"/>
    </xf>
    <xf numFmtId="14" fontId="14" fillId="0" borderId="0" xfId="0" applyNumberFormat="1" applyFont="1" applyProtection="1"/>
    <xf numFmtId="1" fontId="14" fillId="0" borderId="0" xfId="0" applyNumberFormat="1" applyFont="1" applyAlignment="1" applyProtection="1">
      <alignment horizontal="center"/>
    </xf>
    <xf numFmtId="0" fontId="14" fillId="0" borderId="0" xfId="0" applyFont="1" applyProtection="1"/>
    <xf numFmtId="164" fontId="14" fillId="0" borderId="0" xfId="0" applyNumberFormat="1" applyFont="1" applyFill="1" applyBorder="1" applyAlignment="1" applyProtection="1">
      <alignment horizontal="center"/>
      <protection hidden="1"/>
    </xf>
    <xf numFmtId="3" fontId="14" fillId="0" borderId="0" xfId="0" applyNumberFormat="1" applyFont="1" applyFill="1" applyBorder="1" applyAlignment="1" applyProtection="1">
      <alignment horizontal="center"/>
      <protection hidden="1"/>
    </xf>
    <xf numFmtId="167" fontId="14" fillId="0" borderId="18" xfId="0" applyNumberFormat="1" applyFont="1" applyFill="1" applyBorder="1" applyAlignment="1" applyProtection="1">
      <alignment horizontal="center"/>
      <protection hidden="1"/>
    </xf>
    <xf numFmtId="0" fontId="14" fillId="24" borderId="0" xfId="0" applyFont="1" applyFill="1" applyBorder="1" applyAlignment="1" applyProtection="1">
      <alignment horizontal="center"/>
      <protection hidden="1"/>
    </xf>
    <xf numFmtId="3" fontId="14" fillId="0" borderId="23" xfId="0" applyNumberFormat="1" applyFont="1" applyFill="1" applyBorder="1" applyAlignment="1" applyProtection="1">
      <alignment horizontal="left"/>
      <protection hidden="1"/>
    </xf>
    <xf numFmtId="14" fontId="14" fillId="0" borderId="17" xfId="0" applyNumberFormat="1" applyFont="1" applyBorder="1" applyProtection="1"/>
    <xf numFmtId="0" fontId="0" fillId="0" borderId="0" xfId="0" applyProtection="1">
      <protection hidden="1"/>
    </xf>
    <xf numFmtId="167" fontId="6" fillId="0" borderId="10" xfId="0" applyNumberFormat="1" applyFont="1" applyFill="1" applyBorder="1" applyAlignment="1" applyProtection="1">
      <alignment horizontal="center" wrapText="1"/>
    </xf>
    <xf numFmtId="14" fontId="6" fillId="0" borderId="36" xfId="0" applyNumberFormat="1" applyFont="1" applyBorder="1" applyAlignment="1" applyProtection="1">
      <alignment horizontal="center" wrapText="1"/>
    </xf>
    <xf numFmtId="14" fontId="6" fillId="0" borderId="10" xfId="0" applyNumberFormat="1" applyFont="1" applyBorder="1" applyAlignment="1" applyProtection="1">
      <alignment horizontal="center" wrapText="1"/>
    </xf>
    <xf numFmtId="3" fontId="6" fillId="0" borderId="10" xfId="0" applyNumberFormat="1" applyFont="1" applyBorder="1" applyAlignment="1" applyProtection="1">
      <alignment horizontal="center" wrapText="1"/>
    </xf>
    <xf numFmtId="167" fontId="6" fillId="0" borderId="10" xfId="0" applyNumberFormat="1" applyFont="1" applyBorder="1" applyAlignment="1" applyProtection="1">
      <alignment horizontal="center" wrapText="1"/>
    </xf>
    <xf numFmtId="0" fontId="6" fillId="24" borderId="36" xfId="0" applyFont="1" applyFill="1" applyBorder="1" applyAlignment="1" applyProtection="1">
      <alignment horizontal="center" wrapText="1"/>
    </xf>
    <xf numFmtId="0" fontId="6" fillId="24" borderId="37" xfId="0" applyFont="1" applyFill="1" applyBorder="1" applyAlignment="1" applyProtection="1">
      <alignment horizontal="center" wrapText="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vertical="center" wrapText="1"/>
      <protection hidden="1"/>
    </xf>
    <xf numFmtId="0" fontId="14" fillId="0" borderId="21" xfId="0" applyFont="1" applyBorder="1" applyAlignment="1" applyProtection="1">
      <alignment horizontal="center"/>
    </xf>
    <xf numFmtId="0" fontId="15" fillId="0" borderId="10" xfId="0" applyFont="1" applyBorder="1" applyAlignment="1" applyProtection="1">
      <alignment horizontal="center"/>
    </xf>
    <xf numFmtId="0" fontId="14" fillId="0" borderId="34" xfId="0" applyFont="1" applyBorder="1" applyAlignment="1" applyProtection="1">
      <alignment wrapText="1"/>
    </xf>
    <xf numFmtId="167" fontId="14" fillId="0" borderId="10" xfId="0" applyNumberFormat="1" applyFont="1" applyFill="1" applyBorder="1" applyAlignment="1" applyProtection="1">
      <alignment horizontal="center"/>
      <protection hidden="1"/>
    </xf>
    <xf numFmtId="168" fontId="14" fillId="0" borderId="36" xfId="0" applyNumberFormat="1" applyFont="1" applyFill="1" applyBorder="1" applyAlignment="1" applyProtection="1">
      <alignment horizontal="center"/>
      <protection hidden="1"/>
    </xf>
    <xf numFmtId="168" fontId="14" fillId="0" borderId="10" xfId="0" applyNumberFormat="1" applyFont="1" applyFill="1" applyBorder="1" applyAlignment="1" applyProtection="1">
      <alignment horizontal="center"/>
      <protection hidden="1"/>
    </xf>
    <xf numFmtId="3" fontId="14" fillId="0" borderId="10" xfId="0" applyNumberFormat="1" applyFont="1" applyFill="1" applyBorder="1" applyAlignment="1" applyProtection="1">
      <alignment horizontal="center"/>
      <protection hidden="1"/>
    </xf>
    <xf numFmtId="164" fontId="14" fillId="0" borderId="36" xfId="0" applyNumberFormat="1" applyFont="1" applyFill="1" applyBorder="1" applyAlignment="1" applyProtection="1">
      <alignment horizontal="center"/>
      <protection hidden="1"/>
    </xf>
    <xf numFmtId="164" fontId="14" fillId="0" borderId="10" xfId="0" applyNumberFormat="1" applyFont="1" applyFill="1" applyBorder="1" applyAlignment="1" applyProtection="1">
      <alignment horizontal="center"/>
      <protection hidden="1"/>
    </xf>
    <xf numFmtId="167" fontId="14" fillId="0" borderId="34" xfId="0" applyNumberFormat="1" applyFont="1" applyFill="1" applyBorder="1" applyAlignment="1" applyProtection="1">
      <alignment horizontal="center"/>
      <protection hidden="1"/>
    </xf>
    <xf numFmtId="0" fontId="14" fillId="24" borderId="10" xfId="0" applyFont="1" applyFill="1" applyBorder="1" applyAlignment="1" applyProtection="1">
      <alignment horizontal="center"/>
      <protection hidden="1"/>
    </xf>
    <xf numFmtId="166" fontId="14" fillId="24" borderId="10" xfId="0" applyNumberFormat="1" applyFont="1" applyFill="1" applyBorder="1" applyAlignment="1" applyProtection="1">
      <alignment horizontal="center"/>
      <protection hidden="1"/>
    </xf>
    <xf numFmtId="3" fontId="14" fillId="24" borderId="37" xfId="0" applyNumberFormat="1" applyFont="1" applyFill="1" applyBorder="1" applyAlignment="1" applyProtection="1">
      <alignment horizontal="center"/>
      <protection hidden="1"/>
    </xf>
    <xf numFmtId="4" fontId="14" fillId="0" borderId="10" xfId="0" applyNumberFormat="1" applyFont="1" applyFill="1" applyBorder="1" applyAlignment="1" applyProtection="1">
      <alignment horizontal="center"/>
      <protection hidden="1"/>
    </xf>
    <xf numFmtId="10" fontId="14" fillId="24" borderId="10" xfId="0" applyNumberFormat="1" applyFont="1" applyFill="1" applyBorder="1" applyAlignment="1" applyProtection="1">
      <alignment horizontal="center"/>
      <protection hidden="1"/>
    </xf>
    <xf numFmtId="167" fontId="6" fillId="0" borderId="29" xfId="0" applyNumberFormat="1" applyFont="1" applyFill="1" applyBorder="1" applyAlignment="1" applyProtection="1">
      <alignment horizontal="center"/>
      <protection hidden="1"/>
    </xf>
    <xf numFmtId="0" fontId="13" fillId="25" borderId="0" xfId="0" applyFont="1" applyFill="1" applyBorder="1" applyAlignment="1">
      <alignment horizontal="center"/>
    </xf>
    <xf numFmtId="0" fontId="13" fillId="25" borderId="0" xfId="0" applyFont="1" applyFill="1" applyAlignment="1">
      <alignment horizontal="center"/>
    </xf>
    <xf numFmtId="0" fontId="9" fillId="0" borderId="0" xfId="0" applyFont="1"/>
    <xf numFmtId="0" fontId="6" fillId="0" borderId="0" xfId="0" quotePrefix="1" applyFont="1" applyProtection="1"/>
    <xf numFmtId="14" fontId="6" fillId="0" borderId="0" xfId="0" quotePrefix="1" applyNumberFormat="1" applyFont="1" applyProtection="1"/>
    <xf numFmtId="1" fontId="6" fillId="0" borderId="0" xfId="0" applyNumberFormat="1" applyFont="1" applyProtection="1"/>
    <xf numFmtId="1" fontId="14" fillId="0" borderId="0" xfId="0" applyNumberFormat="1" applyFont="1" applyProtection="1"/>
    <xf numFmtId="167" fontId="6" fillId="0" borderId="10" xfId="0" applyNumberFormat="1" applyFont="1" applyFill="1" applyBorder="1" applyAlignment="1" applyProtection="1">
      <alignment horizontal="center"/>
      <protection hidden="1"/>
    </xf>
    <xf numFmtId="164" fontId="6" fillId="0" borderId="36" xfId="0" applyNumberFormat="1" applyFont="1" applyFill="1" applyBorder="1" applyAlignment="1" applyProtection="1">
      <alignment horizontal="center"/>
    </xf>
    <xf numFmtId="164" fontId="6" fillId="0" borderId="10" xfId="0" applyNumberFormat="1" applyFont="1" applyFill="1" applyBorder="1" applyAlignment="1" applyProtection="1">
      <alignment horizontal="center"/>
    </xf>
    <xf numFmtId="3" fontId="6" fillId="0" borderId="10" xfId="0" applyNumberFormat="1" applyFont="1" applyFill="1" applyBorder="1" applyAlignment="1" applyProtection="1">
      <alignment horizontal="center"/>
      <protection hidden="1"/>
    </xf>
    <xf numFmtId="0" fontId="11" fillId="24" borderId="36" xfId="0" applyFont="1" applyFill="1" applyBorder="1" applyAlignment="1" applyProtection="1">
      <alignment horizontal="center"/>
      <protection hidden="1"/>
    </xf>
    <xf numFmtId="0" fontId="6" fillId="24" borderId="10" xfId="0" applyFont="1" applyFill="1" applyBorder="1" applyAlignment="1" applyProtection="1">
      <alignment horizontal="center"/>
      <protection hidden="1"/>
    </xf>
    <xf numFmtId="166" fontId="6" fillId="24" borderId="10" xfId="0" applyNumberFormat="1" applyFont="1" applyFill="1" applyBorder="1" applyAlignment="1" applyProtection="1">
      <alignment horizontal="center"/>
      <protection hidden="1"/>
    </xf>
    <xf numFmtId="3" fontId="6" fillId="24" borderId="37" xfId="0" applyNumberFormat="1" applyFont="1" applyFill="1" applyBorder="1" applyAlignment="1" applyProtection="1">
      <alignment horizontal="center"/>
      <protection hidden="1"/>
    </xf>
    <xf numFmtId="167" fontId="6" fillId="0" borderId="38" xfId="0" applyNumberFormat="1" applyFont="1" applyFill="1" applyBorder="1" applyAlignment="1" applyProtection="1">
      <alignment horizontal="center"/>
      <protection hidden="1"/>
    </xf>
    <xf numFmtId="168" fontId="6" fillId="0" borderId="16" xfId="0" applyNumberFormat="1" applyFont="1" applyFill="1" applyBorder="1" applyAlignment="1" applyProtection="1">
      <alignment horizontal="center"/>
      <protection hidden="1"/>
    </xf>
    <xf numFmtId="168" fontId="6" fillId="0" borderId="20" xfId="0" applyNumberFormat="1" applyFont="1" applyFill="1" applyBorder="1" applyAlignment="1" applyProtection="1">
      <alignment horizontal="center"/>
      <protection hidden="1"/>
    </xf>
    <xf numFmtId="0" fontId="0" fillId="0" borderId="0" xfId="0" applyBorder="1" applyAlignment="1">
      <alignment horizontal="center"/>
    </xf>
    <xf numFmtId="0" fontId="9" fillId="0" borderId="0" xfId="0" applyFont="1" applyBorder="1" applyAlignment="1">
      <alignment horizontal="right"/>
    </xf>
    <xf numFmtId="0" fontId="16" fillId="26" borderId="0" xfId="0" applyFont="1" applyFill="1" applyBorder="1" applyAlignment="1" applyProtection="1">
      <protection hidden="1"/>
    </xf>
    <xf numFmtId="0" fontId="16" fillId="0" borderId="0" xfId="0" applyFont="1" applyBorder="1" applyProtection="1">
      <protection hidden="1"/>
    </xf>
    <xf numFmtId="0" fontId="16" fillId="0" borderId="0" xfId="0" applyFont="1" applyFill="1" applyBorder="1" applyAlignment="1" applyProtection="1">
      <protection hidden="1"/>
    </xf>
    <xf numFmtId="0" fontId="44" fillId="0" borderId="0" xfId="0" applyFont="1" applyBorder="1" applyAlignment="1"/>
    <xf numFmtId="0" fontId="16" fillId="0" borderId="0" xfId="0" applyFont="1" applyFill="1" applyBorder="1" applyAlignment="1"/>
    <xf numFmtId="0" fontId="16" fillId="0" borderId="0" xfId="0" applyFont="1" applyBorder="1" applyAlignment="1"/>
    <xf numFmtId="0" fontId="16" fillId="0" borderId="0" xfId="0" applyFont="1" applyBorder="1" applyAlignment="1" applyProtection="1">
      <protection hidden="1"/>
    </xf>
    <xf numFmtId="0" fontId="16" fillId="0" borderId="0" xfId="0" applyFont="1" applyBorder="1"/>
    <xf numFmtId="0" fontId="16"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right"/>
    </xf>
    <xf numFmtId="0" fontId="9" fillId="59" borderId="0" xfId="0" applyFont="1" applyFill="1" applyBorder="1"/>
    <xf numFmtId="14" fontId="16" fillId="0" borderId="0" xfId="0" applyNumberFormat="1" applyFont="1" applyBorder="1"/>
    <xf numFmtId="0" fontId="9" fillId="0" borderId="0" xfId="386"/>
    <xf numFmtId="0" fontId="16" fillId="0" borderId="0" xfId="0" quotePrefix="1" applyFont="1" applyBorder="1"/>
    <xf numFmtId="0" fontId="16" fillId="0" borderId="0" xfId="386" applyFont="1" applyBorder="1"/>
    <xf numFmtId="0" fontId="16" fillId="0" borderId="0" xfId="386" applyFont="1" applyBorder="1" applyAlignment="1">
      <alignment horizontal="right"/>
    </xf>
    <xf numFmtId="0" fontId="15" fillId="59" borderId="0" xfId="0" applyFont="1" applyFill="1" applyBorder="1" applyAlignment="1">
      <alignment horizontal="left"/>
    </xf>
    <xf numFmtId="0" fontId="6" fillId="24" borderId="12" xfId="0" applyFont="1" applyFill="1" applyBorder="1" applyAlignment="1" applyProtection="1">
      <alignment horizontal="center"/>
      <protection hidden="1"/>
    </xf>
    <xf numFmtId="0" fontId="6" fillId="24" borderId="26" xfId="0" applyFont="1" applyFill="1" applyBorder="1" applyAlignment="1" applyProtection="1">
      <alignment horizontal="center"/>
      <protection hidden="1"/>
    </xf>
    <xf numFmtId="0" fontId="9" fillId="0" borderId="0" xfId="0" applyFont="1" applyFill="1" applyBorder="1"/>
    <xf numFmtId="0" fontId="9" fillId="0" borderId="0" xfId="0" applyFont="1" applyFill="1"/>
    <xf numFmtId="0" fontId="15" fillId="0" borderId="0" xfId="0" applyFont="1" applyFill="1"/>
    <xf numFmtId="0" fontId="15" fillId="0" borderId="0" xfId="0" applyFont="1" applyFill="1" applyBorder="1" applyAlignment="1">
      <alignment horizontal="left"/>
    </xf>
    <xf numFmtId="0" fontId="0" fillId="60" borderId="0" xfId="0" applyFill="1"/>
    <xf numFmtId="164" fontId="6" fillId="0" borderId="36" xfId="0" applyNumberFormat="1" applyFont="1" applyFill="1" applyBorder="1" applyAlignment="1" applyProtection="1">
      <alignment horizontal="center"/>
      <protection hidden="1"/>
    </xf>
    <xf numFmtId="164" fontId="6" fillId="0" borderId="10" xfId="0" applyNumberFormat="1" applyFont="1" applyFill="1" applyBorder="1" applyAlignment="1" applyProtection="1">
      <alignment horizontal="center"/>
      <protection hidden="1"/>
    </xf>
    <xf numFmtId="0" fontId="3" fillId="60" borderId="0" xfId="0" applyFont="1" applyFill="1" applyBorder="1"/>
    <xf numFmtId="0" fontId="3" fillId="59" borderId="0" xfId="0" applyFont="1" applyFill="1"/>
    <xf numFmtId="0" fontId="16" fillId="0" borderId="0" xfId="387" applyFont="1" applyProtection="1"/>
    <xf numFmtId="0" fontId="3" fillId="0" borderId="0" xfId="0" applyFont="1"/>
    <xf numFmtId="0" fontId="6" fillId="0" borderId="36" xfId="0" applyFont="1" applyFill="1" applyBorder="1" applyAlignment="1" applyProtection="1">
      <alignment horizontal="center" wrapText="1"/>
    </xf>
    <xf numFmtId="0" fontId="6" fillId="0" borderId="37" xfId="0" applyFont="1" applyFill="1" applyBorder="1" applyAlignment="1" applyProtection="1">
      <alignment horizontal="center" wrapText="1"/>
    </xf>
    <xf numFmtId="0" fontId="14" fillId="0" borderId="12" xfId="0" applyFont="1" applyFill="1" applyBorder="1" applyAlignment="1" applyProtection="1">
      <alignment horizontal="center" vertical="center" textRotation="90"/>
      <protection hidden="1"/>
    </xf>
    <xf numFmtId="0" fontId="6" fillId="58" borderId="11" xfId="0" applyFont="1" applyFill="1" applyBorder="1" applyAlignment="1" applyProtection="1">
      <alignment horizontal="center" vertical="center" textRotation="90"/>
      <protection hidden="1"/>
    </xf>
    <xf numFmtId="166" fontId="6" fillId="58" borderId="67" xfId="0" applyNumberFormat="1" applyFont="1" applyFill="1" applyBorder="1" applyAlignment="1" applyProtection="1">
      <alignment horizontal="center"/>
      <protection hidden="1"/>
    </xf>
    <xf numFmtId="3" fontId="6" fillId="0" borderId="30" xfId="0" applyNumberFormat="1" applyFont="1" applyFill="1" applyBorder="1" applyAlignment="1" applyProtection="1">
      <alignment horizontal="center"/>
      <protection hidden="1"/>
    </xf>
    <xf numFmtId="0" fontId="14" fillId="0" borderId="26" xfId="0" applyFont="1" applyFill="1" applyBorder="1" applyAlignment="1" applyProtection="1">
      <alignment horizontal="center" vertical="center" textRotation="90"/>
      <protection hidden="1"/>
    </xf>
    <xf numFmtId="0" fontId="6" fillId="58" borderId="0" xfId="0" applyFont="1" applyFill="1" applyBorder="1" applyAlignment="1" applyProtection="1">
      <alignment horizontal="center" vertical="center" textRotation="90"/>
      <protection hidden="1"/>
    </xf>
    <xf numFmtId="166" fontId="6" fillId="58" borderId="68" xfId="0" applyNumberFormat="1" applyFont="1" applyFill="1" applyBorder="1" applyAlignment="1" applyProtection="1">
      <alignment horizontal="center"/>
      <protection hidden="1"/>
    </xf>
    <xf numFmtId="3" fontId="6" fillId="0" borderId="31" xfId="0" applyNumberFormat="1" applyFont="1" applyFill="1" applyBorder="1" applyAlignment="1" applyProtection="1">
      <alignment horizontal="center"/>
      <protection hidden="1"/>
    </xf>
    <xf numFmtId="0" fontId="14" fillId="0" borderId="13" xfId="0" applyFont="1" applyFill="1" applyBorder="1" applyAlignment="1" applyProtection="1">
      <alignment horizontal="center" vertical="center" textRotation="90"/>
      <protection hidden="1"/>
    </xf>
    <xf numFmtId="0" fontId="6" fillId="58" borderId="14" xfId="0" applyFont="1" applyFill="1" applyBorder="1" applyAlignment="1" applyProtection="1">
      <alignment horizontal="center" vertical="center" textRotation="90"/>
      <protection hidden="1"/>
    </xf>
    <xf numFmtId="166" fontId="6" fillId="58" borderId="69" xfId="0" applyNumberFormat="1" applyFont="1" applyFill="1" applyBorder="1" applyAlignment="1" applyProtection="1">
      <alignment horizontal="center"/>
      <protection hidden="1"/>
    </xf>
    <xf numFmtId="3" fontId="6" fillId="0" borderId="32" xfId="0" applyNumberFormat="1" applyFont="1" applyFill="1" applyBorder="1" applyAlignment="1" applyProtection="1">
      <alignment horizontal="center"/>
      <protection hidden="1"/>
    </xf>
    <xf numFmtId="0" fontId="14" fillId="0" borderId="26" xfId="0" quotePrefix="1" applyFont="1" applyFill="1" applyBorder="1" applyAlignment="1" applyProtection="1">
      <alignment horizontal="center" vertical="center" textRotation="90"/>
      <protection hidden="1"/>
    </xf>
    <xf numFmtId="0" fontId="6" fillId="58" borderId="0" xfId="0" quotePrefix="1" applyFont="1" applyFill="1" applyBorder="1" applyAlignment="1" applyProtection="1">
      <alignment horizontal="center" vertical="center" textRotation="90"/>
      <protection hidden="1"/>
    </xf>
    <xf numFmtId="0" fontId="14" fillId="0" borderId="12" xfId="0" quotePrefix="1" applyFont="1" applyFill="1" applyBorder="1" applyAlignment="1" applyProtection="1">
      <alignment horizontal="center" vertical="center" textRotation="90"/>
      <protection hidden="1"/>
    </xf>
    <xf numFmtId="0" fontId="6" fillId="58" borderId="11" xfId="0" quotePrefix="1" applyFont="1" applyFill="1" applyBorder="1" applyAlignment="1" applyProtection="1">
      <alignment horizontal="center" vertical="center" textRotation="90"/>
      <protection hidden="1"/>
    </xf>
    <xf numFmtId="0" fontId="6" fillId="58" borderId="10" xfId="0" applyFont="1" applyFill="1" applyBorder="1" applyAlignment="1" applyProtection="1">
      <alignment horizontal="center" vertical="center" textRotation="90"/>
      <protection hidden="1"/>
    </xf>
    <xf numFmtId="166" fontId="6" fillId="58" borderId="70" xfId="0" applyNumberFormat="1" applyFont="1" applyFill="1" applyBorder="1" applyAlignment="1" applyProtection="1">
      <alignment horizontal="center"/>
      <protection hidden="1"/>
    </xf>
    <xf numFmtId="3" fontId="6" fillId="0" borderId="37" xfId="0" applyNumberFormat="1" applyFont="1" applyFill="1" applyBorder="1" applyAlignment="1" applyProtection="1">
      <alignment horizontal="center"/>
      <protection hidden="1"/>
    </xf>
    <xf numFmtId="0" fontId="13" fillId="0" borderId="0" xfId="0" applyFont="1" applyFill="1" applyBorder="1" applyAlignment="1" applyProtection="1">
      <alignment horizontal="center" vertical="center" wrapText="1"/>
      <protection hidden="1"/>
    </xf>
    <xf numFmtId="0" fontId="75" fillId="0" borderId="0" xfId="0" applyFont="1" applyFill="1" applyBorder="1" applyAlignment="1" applyProtection="1">
      <alignment vertical="center"/>
      <protection hidden="1"/>
    </xf>
    <xf numFmtId="3" fontId="75" fillId="0" borderId="0" xfId="0" applyNumberFormat="1" applyFont="1" applyFill="1" applyBorder="1" applyAlignment="1" applyProtection="1">
      <alignment vertical="center" wrapText="1"/>
      <protection hidden="1"/>
    </xf>
    <xf numFmtId="0" fontId="3" fillId="0" borderId="0" xfId="387"/>
    <xf numFmtId="14" fontId="14" fillId="0" borderId="0" xfId="387" applyNumberFormat="1" applyFont="1"/>
    <xf numFmtId="0" fontId="14" fillId="0" borderId="0" xfId="387" applyFont="1"/>
    <xf numFmtId="14" fontId="6" fillId="0" borderId="0" xfId="387" applyNumberFormat="1" applyFont="1"/>
    <xf numFmtId="0" fontId="6" fillId="0" borderId="0" xfId="387" applyFont="1"/>
    <xf numFmtId="0" fontId="6" fillId="0" borderId="0" xfId="387" applyFont="1" applyAlignment="1" applyProtection="1">
      <alignment wrapText="1"/>
    </xf>
    <xf numFmtId="3" fontId="6" fillId="0" borderId="0" xfId="387" applyNumberFormat="1" applyFont="1" applyAlignment="1" applyProtection="1">
      <alignment horizontal="center"/>
    </xf>
    <xf numFmtId="0" fontId="6" fillId="0" borderId="0" xfId="387" applyFont="1" applyProtection="1"/>
    <xf numFmtId="14" fontId="6" fillId="0" borderId="0" xfId="387" applyNumberFormat="1" applyFont="1" applyAlignment="1" applyProtection="1">
      <alignment horizontal="center"/>
    </xf>
    <xf numFmtId="167" fontId="6" fillId="0" borderId="0" xfId="387" applyNumberFormat="1" applyFont="1" applyAlignment="1" applyProtection="1">
      <alignment horizontal="center"/>
    </xf>
    <xf numFmtId="0" fontId="6" fillId="0" borderId="0" xfId="387" applyFont="1" applyAlignment="1">
      <alignment wrapText="1"/>
    </xf>
    <xf numFmtId="14" fontId="6" fillId="0" borderId="0" xfId="387" applyNumberFormat="1" applyFont="1" applyAlignment="1">
      <alignment horizontal="center"/>
    </xf>
    <xf numFmtId="3" fontId="6" fillId="0" borderId="0" xfId="387" applyNumberFormat="1" applyFont="1" applyAlignment="1">
      <alignment horizontal="center"/>
    </xf>
    <xf numFmtId="167" fontId="6" fillId="0" borderId="0" xfId="387" applyNumberFormat="1" applyFont="1" applyBorder="1" applyAlignment="1">
      <alignment horizontal="center"/>
    </xf>
    <xf numFmtId="167" fontId="6" fillId="0" borderId="0" xfId="387" applyNumberFormat="1" applyFont="1" applyAlignment="1">
      <alignment horizontal="center"/>
    </xf>
    <xf numFmtId="4" fontId="6" fillId="0" borderId="29" xfId="0" applyNumberFormat="1" applyFont="1" applyFill="1" applyBorder="1" applyAlignment="1" applyProtection="1">
      <alignment horizontal="center"/>
      <protection hidden="1"/>
    </xf>
    <xf numFmtId="4" fontId="6" fillId="0" borderId="14" xfId="0" applyNumberFormat="1" applyFont="1" applyFill="1" applyBorder="1" applyAlignment="1" applyProtection="1">
      <alignment horizontal="center"/>
      <protection hidden="1"/>
    </xf>
    <xf numFmtId="0" fontId="6" fillId="0" borderId="21" xfId="0" applyFont="1" applyBorder="1" applyAlignment="1" applyProtection="1">
      <alignment horizontal="center" wrapText="1"/>
    </xf>
    <xf numFmtId="0" fontId="16" fillId="61" borderId="0" xfId="386" applyFont="1" applyFill="1" applyBorder="1" applyAlignment="1">
      <alignment horizontal="right"/>
    </xf>
    <xf numFmtId="0" fontId="18" fillId="0" borderId="0" xfId="0" applyFont="1" applyFill="1" applyBorder="1" applyAlignment="1" applyProtection="1">
      <protection hidden="1"/>
    </xf>
    <xf numFmtId="0" fontId="18" fillId="0" borderId="0" xfId="0" applyFont="1" applyBorder="1" applyAlignment="1"/>
    <xf numFmtId="0" fontId="18" fillId="0" borderId="0" xfId="0" applyFont="1" applyBorder="1"/>
    <xf numFmtId="14" fontId="18" fillId="0" borderId="0" xfId="0" applyNumberFormat="1" applyFont="1" applyBorder="1"/>
    <xf numFmtId="0" fontId="18" fillId="0" borderId="0" xfId="386" applyFont="1" applyBorder="1"/>
    <xf numFmtId="0" fontId="18" fillId="0" borderId="0" xfId="386" applyFont="1" applyBorder="1" applyAlignment="1">
      <alignment horizontal="right"/>
    </xf>
    <xf numFmtId="0" fontId="18" fillId="0" borderId="0" xfId="0" applyFont="1" applyBorder="1" applyAlignment="1" applyProtection="1">
      <alignment horizontal="left"/>
      <protection hidden="1"/>
    </xf>
    <xf numFmtId="0" fontId="45" fillId="0" borderId="0" xfId="386" applyFont="1"/>
    <xf numFmtId="4" fontId="6" fillId="0" borderId="0" xfId="0" applyNumberFormat="1" applyFont="1" applyFill="1" applyBorder="1" applyAlignment="1" applyProtection="1">
      <alignment horizontal="center"/>
      <protection hidden="1"/>
    </xf>
    <xf numFmtId="0" fontId="6" fillId="0" borderId="0" xfId="0" applyFont="1" applyAlignment="1" applyProtection="1"/>
    <xf numFmtId="0" fontId="3" fillId="0" borderId="0" xfId="0" applyFont="1" applyFill="1"/>
    <xf numFmtId="0" fontId="4" fillId="0" borderId="0" xfId="247" applyAlignment="1" applyProtection="1"/>
    <xf numFmtId="3" fontId="3" fillId="0" borderId="0" xfId="0" applyNumberFormat="1" applyFont="1"/>
    <xf numFmtId="3" fontId="0" fillId="0" borderId="0" xfId="0" applyNumberFormat="1" applyAlignment="1">
      <alignment horizontal="right"/>
    </xf>
    <xf numFmtId="3" fontId="0" fillId="0" borderId="0" xfId="0" applyNumberFormat="1"/>
    <xf numFmtId="0" fontId="4" fillId="0" borderId="24" xfId="247" applyBorder="1" applyAlignment="1" applyProtection="1"/>
    <xf numFmtId="0" fontId="4" fillId="0" borderId="0" xfId="247" applyAlignment="1" applyProtection="1">
      <alignment vertical="center"/>
    </xf>
    <xf numFmtId="0" fontId="4" fillId="0" borderId="25" xfId="247" applyBorder="1" applyAlignment="1" applyProtection="1"/>
    <xf numFmtId="0" fontId="4" fillId="0" borderId="23" xfId="247" applyBorder="1" applyAlignment="1" applyProtection="1"/>
    <xf numFmtId="0" fontId="4" fillId="0" borderId="25" xfId="247" applyBorder="1" applyAlignment="1" applyProtection="1">
      <alignment vertical="center"/>
    </xf>
    <xf numFmtId="0" fontId="4" fillId="0" borderId="22" xfId="247" applyBorder="1" applyAlignment="1" applyProtection="1"/>
    <xf numFmtId="0" fontId="6" fillId="0" borderId="17" xfId="0" applyFont="1" applyBorder="1" applyProtection="1"/>
    <xf numFmtId="0" fontId="4" fillId="0" borderId="24" xfId="247" applyBorder="1" applyAlignment="1" applyProtection="1">
      <alignment vertical="center"/>
    </xf>
    <xf numFmtId="0" fontId="0" fillId="0" borderId="0" xfId="0" applyBorder="1" applyAlignment="1">
      <alignment horizontal="left" wrapText="1"/>
    </xf>
    <xf numFmtId="3" fontId="0" fillId="0" borderId="0" xfId="0" applyNumberFormat="1" applyBorder="1" applyAlignment="1">
      <alignment horizontal="right"/>
    </xf>
    <xf numFmtId="0" fontId="3" fillId="0" borderId="0" xfId="0" applyFont="1" applyBorder="1"/>
    <xf numFmtId="3" fontId="0" fillId="0" borderId="0" xfId="0" applyNumberFormat="1" applyFill="1" applyBorder="1" applyAlignment="1">
      <alignment horizontal="right"/>
    </xf>
    <xf numFmtId="0" fontId="4" fillId="0" borderId="0" xfId="247" applyBorder="1" applyAlignment="1" applyProtection="1"/>
    <xf numFmtId="3" fontId="14" fillId="0" borderId="0" xfId="0" applyNumberFormat="1" applyFont="1" applyFill="1" applyBorder="1" applyAlignment="1" applyProtection="1">
      <alignment horizontal="left"/>
      <protection hidden="1"/>
    </xf>
    <xf numFmtId="0" fontId="4" fillId="0" borderId="0" xfId="247" applyBorder="1" applyAlignment="1" applyProtection="1">
      <alignment vertical="center"/>
    </xf>
    <xf numFmtId="0" fontId="39" fillId="0" borderId="0" xfId="387" applyFont="1" applyFill="1" applyBorder="1" applyAlignment="1" applyProtection="1">
      <alignment vertical="center"/>
      <protection hidden="1"/>
    </xf>
    <xf numFmtId="0" fontId="6" fillId="0" borderId="0" xfId="387" applyFont="1" applyFill="1" applyAlignment="1">
      <alignment vertical="center"/>
    </xf>
    <xf numFmtId="0" fontId="43" fillId="0" borderId="0" xfId="387" applyFont="1" applyFill="1" applyBorder="1" applyAlignment="1" applyProtection="1">
      <alignment vertical="center"/>
      <protection hidden="1"/>
    </xf>
    <xf numFmtId="0" fontId="42" fillId="0" borderId="0" xfId="387" applyFont="1" applyFill="1" applyAlignment="1">
      <alignment vertical="center"/>
    </xf>
    <xf numFmtId="0" fontId="42" fillId="0" borderId="0" xfId="387" applyFont="1" applyProtection="1"/>
    <xf numFmtId="14" fontId="42" fillId="0" borderId="0" xfId="387" applyNumberFormat="1" applyFont="1" applyAlignment="1" applyProtection="1">
      <alignment horizontal="left"/>
    </xf>
    <xf numFmtId="3" fontId="42" fillId="0" borderId="0" xfId="387" applyNumberFormat="1" applyFont="1" applyAlignment="1" applyProtection="1">
      <alignment horizontal="left"/>
    </xf>
    <xf numFmtId="167" fontId="42" fillId="0" borderId="0" xfId="387" applyNumberFormat="1" applyFont="1" applyAlignment="1" applyProtection="1">
      <alignment horizontal="left"/>
    </xf>
    <xf numFmtId="0" fontId="42" fillId="0" borderId="0" xfId="387" applyFont="1"/>
    <xf numFmtId="167" fontId="42" fillId="0" borderId="0" xfId="387" applyNumberFormat="1" applyFont="1" applyBorder="1" applyAlignment="1" applyProtection="1">
      <alignment horizontal="left"/>
    </xf>
    <xf numFmtId="0" fontId="42" fillId="0" borderId="0" xfId="387" applyFont="1" applyBorder="1"/>
    <xf numFmtId="0" fontId="40" fillId="0" borderId="0" xfId="387" applyFont="1" applyFill="1" applyBorder="1" applyAlignment="1" applyProtection="1">
      <alignment vertical="center"/>
      <protection hidden="1"/>
    </xf>
    <xf numFmtId="0" fontId="42" fillId="0" borderId="0" xfId="387" applyFont="1" applyFill="1" applyBorder="1" applyAlignment="1" applyProtection="1">
      <alignment vertical="center"/>
      <protection hidden="1"/>
    </xf>
    <xf numFmtId="0" fontId="3" fillId="0" borderId="0" xfId="387" applyFont="1"/>
    <xf numFmtId="0" fontId="6" fillId="0" borderId="26" xfId="0" applyFont="1" applyFill="1" applyBorder="1" applyAlignment="1" applyProtection="1">
      <alignment horizontal="center" vertical="center" textRotation="90"/>
      <protection hidden="1"/>
    </xf>
    <xf numFmtId="0" fontId="6" fillId="0" borderId="13" xfId="0" applyFont="1" applyFill="1" applyBorder="1" applyAlignment="1" applyProtection="1">
      <alignment horizontal="center" vertical="center" textRotation="90"/>
      <protection hidden="1"/>
    </xf>
    <xf numFmtId="0" fontId="6" fillId="0" borderId="12" xfId="0" applyFont="1" applyFill="1" applyBorder="1" applyAlignment="1" applyProtection="1">
      <alignment horizontal="center" vertical="center" textRotation="90"/>
      <protection hidden="1"/>
    </xf>
    <xf numFmtId="0" fontId="6" fillId="0" borderId="36" xfId="0" applyFont="1" applyFill="1" applyBorder="1" applyAlignment="1" applyProtection="1">
      <alignment horizontal="center" vertical="center" textRotation="90"/>
      <protection hidden="1"/>
    </xf>
    <xf numFmtId="0" fontId="76" fillId="62" borderId="71" xfId="387" applyNumberFormat="1" applyFont="1" applyFill="1" applyBorder="1" applyAlignment="1">
      <alignment horizontal="center" vertical="center" textRotation="90" wrapText="1"/>
    </xf>
    <xf numFmtId="0" fontId="76" fillId="0" borderId="72" xfId="387" applyNumberFormat="1" applyFont="1" applyBorder="1" applyAlignment="1">
      <alignment horizontal="center" vertical="center" textRotation="90" wrapText="1"/>
    </xf>
    <xf numFmtId="0" fontId="76" fillId="62" borderId="72" xfId="387" applyNumberFormat="1" applyFont="1" applyFill="1" applyBorder="1" applyAlignment="1">
      <alignment horizontal="center" vertical="center" textRotation="90" wrapText="1"/>
    </xf>
    <xf numFmtId="0" fontId="77" fillId="63" borderId="0" xfId="387" applyNumberFormat="1" applyFont="1" applyFill="1" applyBorder="1" applyAlignment="1">
      <alignment horizontal="center" vertical="top" wrapText="1"/>
    </xf>
    <xf numFmtId="14" fontId="77" fillId="63" borderId="73" xfId="387" applyNumberFormat="1" applyFont="1" applyFill="1" applyBorder="1" applyAlignment="1">
      <alignment vertical="top" wrapText="1"/>
    </xf>
    <xf numFmtId="14" fontId="77" fillId="63" borderId="73" xfId="387" applyNumberFormat="1" applyFont="1" applyFill="1" applyBorder="1" applyAlignment="1">
      <alignment horizontal="center" vertical="top" wrapText="1"/>
    </xf>
    <xf numFmtId="3" fontId="77" fillId="63" borderId="73" xfId="387" applyNumberFormat="1" applyFont="1" applyFill="1" applyBorder="1" applyAlignment="1">
      <alignment horizontal="center" vertical="top" wrapText="1"/>
    </xf>
    <xf numFmtId="167" fontId="77" fillId="63" borderId="73" xfId="387" applyNumberFormat="1" applyFont="1" applyFill="1" applyBorder="1" applyAlignment="1">
      <alignment horizontal="center" vertical="top" wrapText="1"/>
    </xf>
    <xf numFmtId="0" fontId="77" fillId="63" borderId="73" xfId="387" applyNumberFormat="1" applyFont="1" applyFill="1" applyBorder="1" applyAlignment="1">
      <alignment horizontal="center" vertical="top" wrapText="1"/>
    </xf>
    <xf numFmtId="0" fontId="0" fillId="0" borderId="0" xfId="0" applyAlignment="1">
      <alignment horizontal="right"/>
    </xf>
    <xf numFmtId="0" fontId="0" fillId="0" borderId="0" xfId="0" applyAlignment="1">
      <alignment horizontal="left"/>
    </xf>
    <xf numFmtId="0" fontId="0" fillId="0" borderId="0" xfId="0" applyFill="1" applyAlignment="1"/>
    <xf numFmtId="0" fontId="6" fillId="0" borderId="15" xfId="0" applyFont="1" applyBorder="1" applyAlignment="1" applyProtection="1">
      <alignment horizontal="left" indent="1"/>
    </xf>
    <xf numFmtId="3" fontId="6" fillId="0" borderId="23" xfId="0" applyNumberFormat="1" applyFont="1" applyFill="1" applyBorder="1" applyAlignment="1" applyProtection="1">
      <alignment horizontal="left"/>
      <protection hidden="1"/>
    </xf>
    <xf numFmtId="3" fontId="6" fillId="0" borderId="12" xfId="0" applyNumberFormat="1" applyFont="1" applyFill="1" applyBorder="1" applyAlignment="1" applyProtection="1">
      <alignment horizontal="center"/>
      <protection hidden="1"/>
    </xf>
    <xf numFmtId="0" fontId="6" fillId="0" borderId="11" xfId="0" applyFont="1" applyBorder="1" applyAlignment="1" applyProtection="1">
      <alignment horizontal="center"/>
    </xf>
    <xf numFmtId="164" fontId="78" fillId="62" borderId="71" xfId="0" applyNumberFormat="1" applyFont="1" applyFill="1" applyBorder="1" applyAlignment="1">
      <alignment horizontal="right"/>
    </xf>
    <xf numFmtId="2" fontId="78" fillId="62" borderId="72" xfId="0" applyNumberFormat="1" applyFont="1" applyFill="1" applyBorder="1" applyAlignment="1">
      <alignment horizontal="right"/>
    </xf>
    <xf numFmtId="3" fontId="78" fillId="0" borderId="72" xfId="0" applyNumberFormat="1" applyFont="1" applyBorder="1" applyAlignment="1">
      <alignment horizontal="right" textRotation="90"/>
    </xf>
    <xf numFmtId="3" fontId="78" fillId="62" borderId="72" xfId="0" applyNumberFormat="1" applyFont="1" applyFill="1" applyBorder="1" applyAlignment="1">
      <alignment horizontal="right"/>
    </xf>
    <xf numFmtId="3" fontId="78" fillId="0" borderId="72" xfId="0" applyNumberFormat="1" applyFont="1" applyBorder="1" applyAlignment="1">
      <alignment horizontal="right"/>
    </xf>
    <xf numFmtId="2" fontId="78" fillId="0" borderId="72" xfId="0" applyNumberFormat="1" applyFont="1" applyBorder="1" applyAlignment="1">
      <alignment horizontal="right"/>
    </xf>
    <xf numFmtId="3" fontId="78" fillId="62" borderId="72" xfId="0" applyNumberFormat="1" applyFont="1" applyFill="1" applyBorder="1" applyAlignment="1">
      <alignment horizontal="right" textRotation="90"/>
    </xf>
    <xf numFmtId="0" fontId="78" fillId="0" borderId="72" xfId="0" applyFont="1" applyBorder="1" applyAlignment="1">
      <alignment horizontal="right"/>
    </xf>
    <xf numFmtId="166" fontId="78" fillId="62" borderId="72" xfId="0" applyNumberFormat="1" applyFont="1" applyFill="1" applyBorder="1" applyAlignment="1">
      <alignment horizontal="right"/>
    </xf>
    <xf numFmtId="166" fontId="78" fillId="0" borderId="72" xfId="0" applyNumberFormat="1" applyFont="1" applyBorder="1" applyAlignment="1">
      <alignment horizontal="right"/>
    </xf>
    <xf numFmtId="0" fontId="79" fillId="0" borderId="74" xfId="0" applyFont="1" applyBorder="1"/>
    <xf numFmtId="0" fontId="79" fillId="62" borderId="75" xfId="0" applyFont="1" applyFill="1" applyBorder="1"/>
    <xf numFmtId="0" fontId="79" fillId="62" borderId="74" xfId="0" applyFont="1" applyFill="1" applyBorder="1"/>
    <xf numFmtId="164" fontId="78" fillId="62" borderId="71" xfId="0" applyNumberFormat="1" applyFont="1" applyFill="1" applyBorder="1" applyAlignment="1">
      <alignment horizontal="left"/>
    </xf>
    <xf numFmtId="164" fontId="78" fillId="0" borderId="72" xfId="0" applyNumberFormat="1" applyFont="1" applyBorder="1" applyAlignment="1">
      <alignment horizontal="left"/>
    </xf>
    <xf numFmtId="166" fontId="78" fillId="62" borderId="72" xfId="0" applyNumberFormat="1" applyFont="1" applyFill="1" applyBorder="1" applyAlignment="1">
      <alignment horizontal="left"/>
    </xf>
    <xf numFmtId="166" fontId="78" fillId="0" borderId="72" xfId="0" applyNumberFormat="1" applyFont="1" applyBorder="1" applyAlignment="1">
      <alignment horizontal="left"/>
    </xf>
    <xf numFmtId="3" fontId="78" fillId="62" borderId="72" xfId="0" applyNumberFormat="1" applyFont="1" applyFill="1" applyBorder="1" applyAlignment="1">
      <alignment horizontal="left"/>
    </xf>
    <xf numFmtId="3" fontId="78" fillId="0" borderId="72" xfId="0" applyNumberFormat="1" applyFont="1" applyBorder="1" applyAlignment="1">
      <alignment horizontal="left"/>
    </xf>
    <xf numFmtId="0" fontId="78" fillId="62" borderId="72" xfId="0" applyFont="1" applyFill="1" applyBorder="1" applyAlignment="1">
      <alignment horizontal="right"/>
    </xf>
    <xf numFmtId="0" fontId="78" fillId="62" borderId="72" xfId="0" applyFont="1" applyFill="1" applyBorder="1" applyAlignment="1">
      <alignment horizontal="left"/>
    </xf>
    <xf numFmtId="0" fontId="78" fillId="0" borderId="72" xfId="0" applyFont="1" applyBorder="1" applyAlignment="1">
      <alignment horizontal="left"/>
    </xf>
    <xf numFmtId="0" fontId="78" fillId="0" borderId="72" xfId="0" applyFont="1" applyBorder="1" applyAlignment="1">
      <alignment horizontal="right"/>
    </xf>
    <xf numFmtId="0" fontId="78" fillId="0" borderId="72" xfId="0" applyFont="1" applyBorder="1" applyAlignment="1">
      <alignment horizontal="left"/>
    </xf>
    <xf numFmtId="0" fontId="3" fillId="0" borderId="0" xfId="0" applyFont="1" applyBorder="1" applyAlignment="1">
      <alignment horizontal="left"/>
    </xf>
    <xf numFmtId="0" fontId="0" fillId="0" borderId="0" xfId="0" applyBorder="1" applyAlignment="1"/>
    <xf numFmtId="0" fontId="6" fillId="0" borderId="0" xfId="0" applyFont="1" applyBorder="1" applyProtection="1"/>
    <xf numFmtId="0" fontId="41" fillId="0" borderId="0" xfId="0" applyFont="1" applyBorder="1" applyAlignment="1" applyProtection="1">
      <alignment horizontal="center" vertical="top" wrapText="1"/>
    </xf>
    <xf numFmtId="0" fontId="51" fillId="0" borderId="0" xfId="0" applyFont="1" applyBorder="1" applyAlignment="1" applyProtection="1">
      <alignment horizontal="center" vertical="top" wrapText="1"/>
    </xf>
    <xf numFmtId="0" fontId="51" fillId="0" borderId="0" xfId="0" applyFont="1" applyBorder="1" applyAlignment="1" applyProtection="1">
      <alignment vertical="top" wrapText="1"/>
    </xf>
    <xf numFmtId="0" fontId="52" fillId="0" borderId="0" xfId="247" applyFont="1" applyBorder="1" applyAlignment="1" applyProtection="1">
      <alignment vertical="top" wrapText="1"/>
    </xf>
    <xf numFmtId="0" fontId="80" fillId="0" borderId="0" xfId="248" applyFont="1" applyBorder="1" applyAlignment="1">
      <alignment vertical="top" wrapText="1"/>
    </xf>
    <xf numFmtId="0" fontId="41" fillId="0" borderId="0" xfId="0" applyFont="1" applyBorder="1" applyAlignment="1" applyProtection="1">
      <alignment vertical="top" wrapText="1"/>
    </xf>
    <xf numFmtId="0" fontId="51" fillId="0" borderId="0" xfId="0" applyFont="1" applyBorder="1" applyAlignment="1" applyProtection="1">
      <alignment horizontal="left" vertical="top" wrapText="1"/>
    </xf>
    <xf numFmtId="0" fontId="51" fillId="0" borderId="0" xfId="0" applyFont="1" applyFill="1" applyBorder="1" applyAlignment="1" applyProtection="1">
      <alignment vertical="top" wrapText="1"/>
    </xf>
    <xf numFmtId="14" fontId="51" fillId="0" borderId="0" xfId="0" applyNumberFormat="1" applyFont="1" applyBorder="1" applyAlignment="1" applyProtection="1">
      <alignment vertical="top" wrapText="1"/>
    </xf>
    <xf numFmtId="14" fontId="51" fillId="0" borderId="0" xfId="0" applyNumberFormat="1" applyFont="1" applyBorder="1" applyAlignment="1" applyProtection="1">
      <alignment horizontal="left" vertical="top" wrapText="1"/>
    </xf>
    <xf numFmtId="14" fontId="51" fillId="0" borderId="0" xfId="0" applyNumberFormat="1" applyFont="1" applyFill="1" applyBorder="1" applyAlignment="1" applyProtection="1">
      <alignment vertical="top" wrapText="1"/>
    </xf>
    <xf numFmtId="14" fontId="80" fillId="0" borderId="0" xfId="248" applyNumberFormat="1" applyFont="1" applyBorder="1" applyAlignment="1">
      <alignment vertical="top" wrapText="1"/>
    </xf>
    <xf numFmtId="14" fontId="51" fillId="0" borderId="0" xfId="0" applyNumberFormat="1" applyFont="1" applyFill="1" applyBorder="1" applyAlignment="1" applyProtection="1">
      <alignment horizontal="left" vertical="top" wrapText="1"/>
    </xf>
    <xf numFmtId="0" fontId="13" fillId="0" borderId="0" xfId="0" applyFont="1" applyFill="1" applyBorder="1" applyAlignment="1">
      <alignment vertical="center"/>
    </xf>
    <xf numFmtId="14" fontId="51" fillId="0" borderId="0" xfId="0" applyNumberFormat="1" applyFont="1" applyBorder="1" applyAlignment="1" applyProtection="1">
      <alignment wrapText="1"/>
    </xf>
    <xf numFmtId="0" fontId="51" fillId="0" borderId="0" xfId="0" applyFont="1" applyBorder="1" applyAlignment="1" applyProtection="1">
      <alignment horizontal="center"/>
    </xf>
    <xf numFmtId="0" fontId="51" fillId="0" borderId="0" xfId="0" applyFont="1" applyBorder="1" applyAlignment="1" applyProtection="1">
      <alignment wrapText="1"/>
    </xf>
    <xf numFmtId="167" fontId="51" fillId="0" borderId="0" xfId="0" applyNumberFormat="1" applyFont="1" applyFill="1" applyBorder="1" applyAlignment="1" applyProtection="1">
      <alignment horizontal="center"/>
      <protection hidden="1"/>
    </xf>
    <xf numFmtId="168" fontId="51" fillId="0" borderId="0" xfId="0" applyNumberFormat="1" applyFont="1" applyFill="1" applyBorder="1" applyAlignment="1" applyProtection="1">
      <alignment horizontal="center"/>
      <protection hidden="1"/>
    </xf>
    <xf numFmtId="3" fontId="51" fillId="0" borderId="0" xfId="0" applyNumberFormat="1" applyFont="1" applyFill="1" applyBorder="1" applyAlignment="1" applyProtection="1">
      <alignment horizontal="center"/>
      <protection hidden="1"/>
    </xf>
    <xf numFmtId="164" fontId="51" fillId="0" borderId="0" xfId="0" quotePrefix="1" applyNumberFormat="1" applyFont="1" applyFill="1" applyBorder="1" applyAlignment="1" applyProtection="1">
      <alignment horizontal="center"/>
      <protection hidden="1"/>
    </xf>
    <xf numFmtId="0" fontId="41" fillId="0" borderId="0" xfId="0" applyFont="1" applyFill="1" applyBorder="1" applyAlignment="1" applyProtection="1">
      <alignment horizontal="center" vertical="center" textRotation="90"/>
      <protection hidden="1"/>
    </xf>
    <xf numFmtId="0" fontId="51" fillId="58" borderId="0" xfId="0" applyFont="1" applyFill="1" applyBorder="1" applyAlignment="1" applyProtection="1">
      <alignment horizontal="center" vertical="center" textRotation="90"/>
      <protection hidden="1"/>
    </xf>
    <xf numFmtId="166" fontId="51" fillId="58" borderId="0" xfId="0" applyNumberFormat="1" applyFont="1" applyFill="1" applyBorder="1" applyAlignment="1" applyProtection="1">
      <alignment horizontal="center"/>
      <protection hidden="1"/>
    </xf>
    <xf numFmtId="0" fontId="52" fillId="0" borderId="0" xfId="247" applyFont="1" applyBorder="1" applyAlignment="1" applyProtection="1"/>
    <xf numFmtId="164" fontId="51" fillId="0" borderId="0" xfId="0" applyNumberFormat="1" applyFont="1" applyFill="1" applyBorder="1" applyAlignment="1" applyProtection="1">
      <alignment horizontal="center"/>
      <protection hidden="1"/>
    </xf>
    <xf numFmtId="0" fontId="41" fillId="0" borderId="0" xfId="0" applyFont="1" applyBorder="1" applyAlignment="1" applyProtection="1">
      <alignment horizontal="left" indent="1"/>
    </xf>
    <xf numFmtId="0" fontId="41" fillId="0" borderId="0" xfId="0" applyFont="1" applyBorder="1" applyAlignment="1" applyProtection="1">
      <alignment horizontal="center"/>
    </xf>
    <xf numFmtId="0" fontId="41" fillId="0" borderId="0" xfId="0" applyFont="1" applyBorder="1" applyAlignment="1" applyProtection="1">
      <alignment wrapText="1"/>
    </xf>
    <xf numFmtId="167" fontId="41" fillId="0" borderId="0" xfId="0" applyNumberFormat="1" applyFont="1" applyFill="1" applyBorder="1" applyAlignment="1" applyProtection="1">
      <alignment horizontal="center"/>
      <protection hidden="1"/>
    </xf>
    <xf numFmtId="168" fontId="41" fillId="0" borderId="0" xfId="0" applyNumberFormat="1" applyFont="1" applyFill="1" applyBorder="1" applyAlignment="1" applyProtection="1">
      <alignment horizontal="center"/>
      <protection hidden="1"/>
    </xf>
    <xf numFmtId="3" fontId="41" fillId="0" borderId="0" xfId="0" applyNumberFormat="1" applyFont="1" applyFill="1" applyBorder="1" applyAlignment="1" applyProtection="1">
      <alignment horizontal="center"/>
      <protection hidden="1"/>
    </xf>
    <xf numFmtId="164" fontId="41" fillId="0" borderId="0" xfId="0" applyNumberFormat="1" applyFont="1" applyFill="1" applyBorder="1" applyAlignment="1" applyProtection="1">
      <alignment horizontal="center"/>
      <protection hidden="1"/>
    </xf>
    <xf numFmtId="0" fontId="41" fillId="58" borderId="0" xfId="0" applyFont="1" applyFill="1" applyBorder="1" applyAlignment="1" applyProtection="1">
      <alignment horizontal="center" vertical="center" textRotation="90"/>
      <protection hidden="1"/>
    </xf>
    <xf numFmtId="166" fontId="41" fillId="58" borderId="0" xfId="0" applyNumberFormat="1" applyFont="1" applyFill="1" applyBorder="1" applyAlignment="1" applyProtection="1">
      <alignment horizontal="center"/>
      <protection hidden="1"/>
    </xf>
    <xf numFmtId="3" fontId="41" fillId="0" borderId="0" xfId="0" applyNumberFormat="1" applyFont="1" applyFill="1" applyBorder="1" applyAlignment="1" applyProtection="1">
      <alignment horizontal="left"/>
      <protection hidden="1"/>
    </xf>
    <xf numFmtId="0" fontId="51" fillId="0" borderId="0" xfId="0" applyFont="1" applyBorder="1" applyAlignment="1" applyProtection="1">
      <alignment horizontal="left" wrapText="1" indent="1"/>
    </xf>
    <xf numFmtId="4" fontId="51" fillId="0" borderId="0" xfId="0" applyNumberFormat="1" applyFont="1" applyFill="1" applyBorder="1" applyAlignment="1" applyProtection="1">
      <alignment horizontal="center"/>
      <protection hidden="1"/>
    </xf>
    <xf numFmtId="0" fontId="52" fillId="0" borderId="0" xfId="247" applyFont="1" applyBorder="1" applyAlignment="1" applyProtection="1">
      <alignment vertical="center"/>
    </xf>
    <xf numFmtId="0" fontId="51" fillId="58" borderId="0" xfId="0" quotePrefix="1" applyFont="1" applyFill="1" applyBorder="1" applyAlignment="1" applyProtection="1">
      <alignment horizontal="center" vertical="center" textRotation="90"/>
      <protection hidden="1"/>
    </xf>
    <xf numFmtId="0" fontId="41" fillId="0" borderId="0" xfId="0" quotePrefix="1" applyFont="1" applyFill="1" applyBorder="1" applyAlignment="1" applyProtection="1">
      <alignment horizontal="center" vertical="center" textRotation="90"/>
      <protection hidden="1"/>
    </xf>
    <xf numFmtId="0" fontId="51" fillId="0" borderId="0" xfId="0" applyFont="1" applyFill="1" applyBorder="1" applyAlignment="1" applyProtection="1">
      <alignment horizontal="center"/>
      <protection hidden="1"/>
    </xf>
    <xf numFmtId="164" fontId="51" fillId="0" borderId="0" xfId="0" applyNumberFormat="1" applyFont="1" applyFill="1" applyBorder="1" applyAlignment="1" applyProtection="1">
      <alignment horizontal="center"/>
    </xf>
    <xf numFmtId="3" fontId="51" fillId="0" borderId="0" xfId="0" applyNumberFormat="1" applyFont="1" applyBorder="1" applyAlignment="1" applyProtection="1">
      <alignment horizontal="center"/>
      <protection hidden="1"/>
    </xf>
    <xf numFmtId="0" fontId="54" fillId="25" borderId="33" xfId="0" applyFont="1" applyFill="1" applyBorder="1" applyAlignment="1" applyProtection="1">
      <alignment wrapText="1"/>
    </xf>
    <xf numFmtId="0" fontId="51" fillId="0" borderId="0" xfId="0" applyFont="1" applyFill="1" applyBorder="1" applyAlignment="1" applyProtection="1">
      <alignment horizontal="left"/>
    </xf>
    <xf numFmtId="0" fontId="51" fillId="0" borderId="0" xfId="0" applyFont="1" applyAlignment="1" applyProtection="1">
      <alignment vertical="center"/>
    </xf>
    <xf numFmtId="1" fontId="51" fillId="0" borderId="0" xfId="0" applyNumberFormat="1" applyFont="1" applyAlignment="1" applyProtection="1">
      <alignment horizontal="center" vertical="center"/>
    </xf>
    <xf numFmtId="0" fontId="52" fillId="0" borderId="0" xfId="247" applyFont="1" applyAlignment="1" applyProtection="1"/>
    <xf numFmtId="0" fontId="51" fillId="0" borderId="0" xfId="0" applyFont="1" applyProtection="1"/>
    <xf numFmtId="0" fontId="51" fillId="0" borderId="0" xfId="0" applyFont="1" applyAlignment="1" applyProtection="1">
      <alignment wrapText="1"/>
    </xf>
    <xf numFmtId="0" fontId="51" fillId="0" borderId="18" xfId="0" applyFont="1" applyBorder="1" applyProtection="1"/>
    <xf numFmtId="167" fontId="51" fillId="0" borderId="0" xfId="0" applyNumberFormat="1" applyFont="1" applyAlignment="1" applyProtection="1">
      <alignment horizontal="left"/>
    </xf>
    <xf numFmtId="3" fontId="51" fillId="0" borderId="0" xfId="0" applyNumberFormat="1" applyFont="1" applyProtection="1"/>
    <xf numFmtId="14" fontId="51" fillId="0" borderId="0" xfId="0" applyNumberFormat="1" applyFont="1" applyAlignment="1" applyProtection="1">
      <alignment horizontal="left"/>
    </xf>
    <xf numFmtId="3" fontId="51" fillId="0" borderId="0" xfId="0" applyNumberFormat="1" applyFont="1" applyAlignment="1" applyProtection="1">
      <alignment horizontal="left"/>
    </xf>
    <xf numFmtId="1" fontId="51" fillId="0" borderId="0" xfId="0" applyNumberFormat="1" applyFont="1" applyAlignment="1" applyProtection="1">
      <alignment horizontal="center"/>
    </xf>
    <xf numFmtId="0" fontId="54" fillId="25" borderId="35" xfId="0" applyFont="1" applyFill="1" applyBorder="1" applyAlignment="1">
      <alignment horizontal="center" wrapText="1"/>
    </xf>
    <xf numFmtId="14" fontId="51" fillId="0" borderId="0" xfId="0" applyNumberFormat="1" applyFont="1" applyProtection="1"/>
    <xf numFmtId="14" fontId="51" fillId="0" borderId="0" xfId="0" quotePrefix="1" applyNumberFormat="1" applyFont="1" applyProtection="1"/>
    <xf numFmtId="1" fontId="51" fillId="0" borderId="0" xfId="0" applyNumberFormat="1" applyFont="1" applyProtection="1"/>
    <xf numFmtId="14" fontId="41" fillId="0" borderId="0" xfId="0" applyNumberFormat="1" applyFont="1" applyProtection="1"/>
    <xf numFmtId="1" fontId="41" fillId="0" borderId="0" xfId="0" applyNumberFormat="1" applyFont="1" applyProtection="1"/>
    <xf numFmtId="0" fontId="41" fillId="0" borderId="0" xfId="0" applyFont="1" applyProtection="1"/>
    <xf numFmtId="14" fontId="51" fillId="0" borderId="0" xfId="0" applyNumberFormat="1" applyFont="1" applyBorder="1" applyProtection="1"/>
    <xf numFmtId="14" fontId="41" fillId="0" borderId="0" xfId="0" applyNumberFormat="1" applyFont="1" applyBorder="1" applyProtection="1"/>
    <xf numFmtId="0" fontId="51" fillId="0" borderId="0" xfId="0" quotePrefix="1" applyFont="1" applyProtection="1"/>
    <xf numFmtId="0" fontId="51" fillId="0" borderId="0" xfId="0" applyFont="1" applyAlignment="1" applyProtection="1">
      <alignment horizontal="center"/>
    </xf>
    <xf numFmtId="167" fontId="51" fillId="0" borderId="0" xfId="0" applyNumberFormat="1" applyFont="1" applyAlignment="1" applyProtection="1">
      <alignment horizontal="center"/>
    </xf>
    <xf numFmtId="14" fontId="51" fillId="0" borderId="0" xfId="0" applyNumberFormat="1" applyFont="1" applyAlignment="1" applyProtection="1">
      <alignment horizontal="center"/>
    </xf>
    <xf numFmtId="3" fontId="51" fillId="0" borderId="0" xfId="0" applyNumberFormat="1" applyFont="1" applyAlignment="1" applyProtection="1">
      <alignment horizontal="center"/>
    </xf>
    <xf numFmtId="0" fontId="53" fillId="0" borderId="0" xfId="0" applyFont="1" applyProtection="1"/>
    <xf numFmtId="167" fontId="51" fillId="0" borderId="0" xfId="0" applyNumberFormat="1" applyFont="1" applyBorder="1" applyAlignment="1" applyProtection="1">
      <alignment horizontal="center"/>
    </xf>
    <xf numFmtId="0" fontId="53" fillId="0" borderId="0" xfId="0" applyFont="1" applyAlignment="1" applyProtection="1">
      <alignment horizontal="center"/>
    </xf>
    <xf numFmtId="0" fontId="51" fillId="0" borderId="0" xfId="387" applyFont="1" applyProtection="1"/>
    <xf numFmtId="0" fontId="51" fillId="0" borderId="0" xfId="387" applyFont="1" applyAlignment="1">
      <alignment vertical="top"/>
    </xf>
    <xf numFmtId="0" fontId="41" fillId="0" borderId="0" xfId="387" applyFont="1" applyFill="1" applyBorder="1" applyAlignment="1" applyProtection="1">
      <alignment vertical="center"/>
      <protection hidden="1"/>
    </xf>
    <xf numFmtId="0" fontId="54" fillId="0" borderId="0" xfId="387" applyFont="1" applyFill="1" applyBorder="1" applyAlignment="1" applyProtection="1">
      <alignment vertical="top"/>
      <protection hidden="1"/>
    </xf>
    <xf numFmtId="0" fontId="54" fillId="0" borderId="0" xfId="387" applyFont="1" applyFill="1" applyBorder="1" applyAlignment="1" applyProtection="1">
      <alignment vertical="top" wrapText="1"/>
      <protection hidden="1"/>
    </xf>
    <xf numFmtId="0" fontId="54" fillId="25" borderId="0" xfId="387" applyFont="1" applyFill="1" applyBorder="1" applyAlignment="1" applyProtection="1">
      <alignment horizontal="center" vertical="top" wrapText="1"/>
      <protection hidden="1"/>
    </xf>
    <xf numFmtId="0" fontId="54" fillId="25" borderId="0" xfId="387" applyFont="1" applyFill="1" applyBorder="1" applyAlignment="1" applyProtection="1">
      <alignment horizontal="center" vertical="top"/>
      <protection hidden="1"/>
    </xf>
    <xf numFmtId="0" fontId="51" fillId="0" borderId="0" xfId="0" applyFont="1" applyFill="1"/>
    <xf numFmtId="0" fontId="52" fillId="0" borderId="0" xfId="247" applyFont="1" applyAlignment="1" applyProtection="1">
      <alignment vertical="top"/>
    </xf>
    <xf numFmtId="0" fontId="51" fillId="0" borderId="0" xfId="387" applyFont="1" applyFill="1" applyAlignment="1">
      <alignment vertical="top"/>
    </xf>
    <xf numFmtId="0" fontId="79" fillId="0" borderId="74" xfId="0" applyFont="1" applyBorder="1" applyAlignment="1">
      <alignment wrapText="1"/>
    </xf>
    <xf numFmtId="0" fontId="52" fillId="0" borderId="0" xfId="247" applyFont="1" applyAlignment="1" applyProtection="1">
      <alignment horizontal="left"/>
    </xf>
    <xf numFmtId="165" fontId="78" fillId="62" borderId="72" xfId="0" applyNumberFormat="1" applyFont="1" applyFill="1" applyBorder="1" applyAlignment="1">
      <alignment horizontal="right"/>
    </xf>
    <xf numFmtId="0" fontId="16" fillId="0" borderId="39" xfId="0" applyFont="1" applyBorder="1"/>
    <xf numFmtId="0" fontId="16" fillId="0" borderId="40" xfId="0" applyFont="1" applyBorder="1"/>
    <xf numFmtId="0" fontId="16" fillId="0" borderId="41" xfId="0" applyFont="1" applyBorder="1"/>
    <xf numFmtId="0" fontId="16" fillId="0" borderId="42" xfId="0" applyFont="1" applyBorder="1" applyAlignment="1"/>
    <xf numFmtId="0" fontId="16" fillId="0" borderId="43" xfId="0" applyFont="1" applyBorder="1"/>
    <xf numFmtId="0" fontId="16" fillId="0" borderId="42" xfId="0" applyFont="1" applyBorder="1" applyAlignment="1" applyProtection="1">
      <alignment horizontal="left"/>
      <protection hidden="1"/>
    </xf>
    <xf numFmtId="0" fontId="44" fillId="0" borderId="42" xfId="0" applyFont="1" applyFill="1" applyBorder="1" applyAlignment="1" applyProtection="1">
      <alignment horizontal="left"/>
      <protection hidden="1"/>
    </xf>
    <xf numFmtId="0" fontId="16" fillId="0" borderId="42" xfId="0" applyFont="1" applyFill="1" applyBorder="1" applyAlignment="1" applyProtection="1">
      <alignment horizontal="left"/>
      <protection hidden="1"/>
    </xf>
    <xf numFmtId="0" fontId="16" fillId="0" borderId="43" xfId="0" applyFont="1" applyBorder="1" applyAlignment="1"/>
    <xf numFmtId="0" fontId="16" fillId="0" borderId="44" xfId="0" applyFont="1" applyBorder="1" applyAlignment="1" applyProtection="1">
      <alignment horizontal="left"/>
      <protection hidden="1"/>
    </xf>
    <xf numFmtId="0" fontId="16" fillId="0" borderId="45" xfId="0" applyFont="1" applyFill="1" applyBorder="1" applyAlignment="1"/>
    <xf numFmtId="0" fontId="16" fillId="0" borderId="45" xfId="0" applyFont="1" applyBorder="1" applyAlignment="1"/>
    <xf numFmtId="0" fontId="16" fillId="0" borderId="45" xfId="0" applyFont="1" applyBorder="1"/>
    <xf numFmtId="0" fontId="16" fillId="0" borderId="46" xfId="0" applyFont="1" applyBorder="1" applyAlignment="1"/>
    <xf numFmtId="0" fontId="51" fillId="0" borderId="47" xfId="0" applyFont="1" applyFill="1" applyBorder="1"/>
    <xf numFmtId="0" fontId="52" fillId="0" borderId="48" xfId="247" applyFont="1" applyBorder="1" applyAlignment="1" applyProtection="1">
      <alignment vertical="top"/>
    </xf>
    <xf numFmtId="0" fontId="51" fillId="0" borderId="49" xfId="387" applyFont="1" applyBorder="1" applyAlignment="1">
      <alignment vertical="top"/>
    </xf>
    <xf numFmtId="0" fontId="51" fillId="0" borderId="50" xfId="0" applyFont="1" applyFill="1" applyBorder="1"/>
    <xf numFmtId="0" fontId="52" fillId="0" borderId="0" xfId="247" applyFont="1" applyBorder="1" applyAlignment="1" applyProtection="1">
      <alignment vertical="top"/>
    </xf>
    <xf numFmtId="0" fontId="51" fillId="0" borderId="51" xfId="387" applyFont="1" applyBorder="1" applyAlignment="1">
      <alignment vertical="top"/>
    </xf>
    <xf numFmtId="0" fontId="51" fillId="0" borderId="52" xfId="0" applyFont="1" applyFill="1" applyBorder="1"/>
    <xf numFmtId="0" fontId="52" fillId="0" borderId="53" xfId="247" applyFont="1" applyBorder="1" applyAlignment="1" applyProtection="1">
      <alignment vertical="top"/>
    </xf>
    <xf numFmtId="0" fontId="51" fillId="0" borderId="54" xfId="387" applyFont="1" applyBorder="1" applyAlignment="1">
      <alignment vertical="top"/>
    </xf>
    <xf numFmtId="0" fontId="81" fillId="62" borderId="75" xfId="387" applyNumberFormat="1" applyFont="1" applyFill="1" applyBorder="1" applyAlignment="1">
      <alignment horizontal="center" vertical="center" wrapText="1"/>
    </xf>
    <xf numFmtId="0" fontId="76" fillId="62" borderId="71" xfId="387" applyNumberFormat="1" applyFont="1" applyFill="1" applyBorder="1" applyAlignment="1">
      <alignment vertical="center" wrapText="1"/>
    </xf>
    <xf numFmtId="168" fontId="76" fillId="62" borderId="71" xfId="387" applyNumberFormat="1" applyFont="1" applyFill="1" applyBorder="1" applyAlignment="1">
      <alignment horizontal="center" vertical="center" wrapText="1"/>
    </xf>
    <xf numFmtId="3" fontId="76" fillId="62" borderId="71" xfId="387" applyNumberFormat="1" applyFont="1" applyFill="1" applyBorder="1" applyAlignment="1">
      <alignment horizontal="center" vertical="center" wrapText="1"/>
    </xf>
    <xf numFmtId="167" fontId="76" fillId="62" borderId="71" xfId="387" applyNumberFormat="1" applyFont="1" applyFill="1" applyBorder="1" applyAlignment="1">
      <alignment horizontal="center" vertical="center" wrapText="1"/>
    </xf>
    <xf numFmtId="166" fontId="76" fillId="62" borderId="71" xfId="387" applyNumberFormat="1" applyFont="1" applyFill="1" applyBorder="1" applyAlignment="1">
      <alignment horizontal="center" vertical="center" wrapText="1"/>
    </xf>
    <xf numFmtId="0" fontId="81" fillId="0" borderId="74" xfId="387" applyNumberFormat="1" applyFont="1" applyBorder="1" applyAlignment="1">
      <alignment horizontal="center" vertical="center" wrapText="1"/>
    </xf>
    <xf numFmtId="0" fontId="76" fillId="0" borderId="72" xfId="387" applyNumberFormat="1" applyFont="1" applyBorder="1" applyAlignment="1">
      <alignment vertical="center" wrapText="1"/>
    </xf>
    <xf numFmtId="168" fontId="76" fillId="0" borderId="72" xfId="387" applyNumberFormat="1" applyFont="1" applyBorder="1" applyAlignment="1">
      <alignment horizontal="center" vertical="center" wrapText="1"/>
    </xf>
    <xf numFmtId="3" fontId="76" fillId="0" borderId="72" xfId="387" applyNumberFormat="1" applyFont="1" applyBorder="1" applyAlignment="1">
      <alignment horizontal="center" vertical="center" wrapText="1"/>
    </xf>
    <xf numFmtId="167" fontId="76" fillId="0" borderId="72" xfId="387" applyNumberFormat="1" applyFont="1" applyBorder="1" applyAlignment="1">
      <alignment horizontal="center" vertical="center" wrapText="1"/>
    </xf>
    <xf numFmtId="166" fontId="76" fillId="0" borderId="72" xfId="387" applyNumberFormat="1" applyFont="1" applyBorder="1" applyAlignment="1">
      <alignment horizontal="center" vertical="center" wrapText="1"/>
    </xf>
    <xf numFmtId="0" fontId="81" fillId="62" borderId="74" xfId="387" applyNumberFormat="1" applyFont="1" applyFill="1" applyBorder="1" applyAlignment="1">
      <alignment horizontal="center" vertical="center" wrapText="1"/>
    </xf>
    <xf numFmtId="0" fontId="76" fillId="62" borderId="72" xfId="387" applyNumberFormat="1" applyFont="1" applyFill="1" applyBorder="1" applyAlignment="1">
      <alignment vertical="center" wrapText="1"/>
    </xf>
    <xf numFmtId="168" fontId="76" fillId="62" borderId="72" xfId="387" applyNumberFormat="1" applyFont="1" applyFill="1" applyBorder="1" applyAlignment="1">
      <alignment horizontal="center" vertical="center" wrapText="1"/>
    </xf>
    <xf numFmtId="3" fontId="76" fillId="62" borderId="72" xfId="387" applyNumberFormat="1" applyFont="1" applyFill="1" applyBorder="1" applyAlignment="1">
      <alignment horizontal="center" vertical="center" wrapText="1"/>
    </xf>
    <xf numFmtId="167" fontId="76" fillId="62" borderId="72" xfId="387" applyNumberFormat="1" applyFont="1" applyFill="1" applyBorder="1" applyAlignment="1">
      <alignment horizontal="center" vertical="center" wrapText="1"/>
    </xf>
    <xf numFmtId="166" fontId="76" fillId="62" borderId="72" xfId="387" applyNumberFormat="1" applyFont="1" applyFill="1" applyBorder="1" applyAlignment="1">
      <alignment horizontal="center" vertical="center" wrapText="1"/>
    </xf>
    <xf numFmtId="164" fontId="76" fillId="62" borderId="72" xfId="387" applyNumberFormat="1" applyFont="1" applyFill="1" applyBorder="1" applyAlignment="1">
      <alignment horizontal="center" vertical="center" wrapText="1"/>
    </xf>
    <xf numFmtId="3" fontId="78" fillId="0" borderId="74" xfId="387" applyNumberFormat="1" applyFont="1" applyBorder="1" applyAlignment="1">
      <alignment horizontal="center" vertical="center" wrapText="1"/>
    </xf>
    <xf numFmtId="0" fontId="81" fillId="0" borderId="72" xfId="387" applyNumberFormat="1" applyFont="1" applyBorder="1" applyAlignment="1">
      <alignment vertical="center" wrapText="1"/>
    </xf>
    <xf numFmtId="3" fontId="78" fillId="0" borderId="72" xfId="387" applyNumberFormat="1" applyFont="1" applyBorder="1" applyAlignment="1">
      <alignment horizontal="center" vertical="center" wrapText="1"/>
    </xf>
    <xf numFmtId="4" fontId="76" fillId="62" borderId="72" xfId="387" applyNumberFormat="1" applyFont="1" applyFill="1" applyBorder="1" applyAlignment="1">
      <alignment horizontal="center" vertical="center" wrapText="1"/>
    </xf>
    <xf numFmtId="164" fontId="76" fillId="0" borderId="72" xfId="387" applyNumberFormat="1" applyFont="1" applyBorder="1" applyAlignment="1">
      <alignment horizontal="center" vertical="center" wrapText="1"/>
    </xf>
    <xf numFmtId="164" fontId="3" fillId="62" borderId="74" xfId="247" applyNumberFormat="1" applyFont="1" applyFill="1" applyBorder="1" applyAlignment="1" applyProtection="1">
      <alignment horizontal="center" vertical="center" wrapText="1"/>
    </xf>
    <xf numFmtId="0" fontId="81" fillId="62" borderId="72" xfId="387" applyNumberFormat="1" applyFont="1" applyFill="1" applyBorder="1" applyAlignment="1">
      <alignment vertical="center" wrapText="1"/>
    </xf>
    <xf numFmtId="164" fontId="3" fillId="62" borderId="72" xfId="247" applyNumberFormat="1" applyFont="1" applyFill="1" applyBorder="1" applyAlignment="1" applyProtection="1">
      <alignment horizontal="center" vertical="center" wrapText="1"/>
    </xf>
    <xf numFmtId="14" fontId="76" fillId="0" borderId="72" xfId="387" applyNumberFormat="1" applyFont="1" applyBorder="1" applyAlignment="1">
      <alignment vertical="center" wrapText="1"/>
    </xf>
    <xf numFmtId="14" fontId="76" fillId="62" borderId="72" xfId="387" applyNumberFormat="1" applyFont="1" applyFill="1" applyBorder="1" applyAlignment="1">
      <alignment vertical="center" wrapText="1"/>
    </xf>
    <xf numFmtId="4" fontId="76" fillId="0" borderId="72" xfId="387" applyNumberFormat="1" applyFont="1" applyBorder="1" applyAlignment="1">
      <alignment horizontal="center" vertical="center" wrapText="1"/>
    </xf>
    <xf numFmtId="164" fontId="3" fillId="0" borderId="72" xfId="247" applyNumberFormat="1" applyFont="1" applyBorder="1" applyAlignment="1" applyProtection="1">
      <alignment horizontal="center" vertical="center" wrapText="1"/>
    </xf>
    <xf numFmtId="164" fontId="4" fillId="0" borderId="72" xfId="247" applyNumberFormat="1" applyBorder="1" applyAlignment="1" applyProtection="1">
      <alignment vertical="center" wrapText="1"/>
    </xf>
    <xf numFmtId="164" fontId="4" fillId="62" borderId="72" xfId="247" applyNumberFormat="1" applyFill="1" applyBorder="1" applyAlignment="1" applyProtection="1">
      <alignment vertical="center" wrapText="1"/>
    </xf>
    <xf numFmtId="0" fontId="3" fillId="0" borderId="55" xfId="0" applyFont="1" applyBorder="1" applyAlignment="1" applyProtection="1">
      <alignment horizontal="left" vertical="center" wrapText="1"/>
      <protection hidden="1"/>
    </xf>
    <xf numFmtId="164" fontId="9" fillId="0" borderId="55" xfId="0" applyNumberFormat="1" applyFont="1" applyBorder="1" applyAlignment="1">
      <alignment horizontal="center" vertical="center" wrapText="1"/>
    </xf>
    <xf numFmtId="164" fontId="9" fillId="0" borderId="55" xfId="0" applyNumberFormat="1" applyFont="1" applyBorder="1" applyAlignment="1">
      <alignment horizontal="center" vertical="center"/>
    </xf>
    <xf numFmtId="164" fontId="0" fillId="0" borderId="55" xfId="0" applyNumberFormat="1" applyFill="1" applyBorder="1" applyAlignment="1">
      <alignment horizontal="center" vertical="center"/>
    </xf>
    <xf numFmtId="164" fontId="0" fillId="0" borderId="55" xfId="0" applyNumberFormat="1" applyBorder="1" applyAlignment="1">
      <alignment horizontal="center" vertical="center"/>
    </xf>
    <xf numFmtId="164" fontId="0" fillId="0" borderId="56" xfId="0" applyNumberFormat="1" applyBorder="1" applyAlignment="1">
      <alignment horizontal="center" vertical="center"/>
    </xf>
    <xf numFmtId="0" fontId="15" fillId="0" borderId="55" xfId="0" applyFont="1" applyBorder="1" applyAlignment="1" applyProtection="1">
      <alignment horizontal="left" vertical="center" wrapText="1"/>
      <protection hidden="1"/>
    </xf>
    <xf numFmtId="164" fontId="3" fillId="0" borderId="55" xfId="0" applyNumberFormat="1" applyFont="1" applyBorder="1" applyAlignment="1">
      <alignment horizontal="center" vertical="center" wrapText="1"/>
    </xf>
    <xf numFmtId="0" fontId="9" fillId="0" borderId="55" xfId="0" applyFont="1" applyBorder="1" applyAlignment="1" applyProtection="1">
      <alignment horizontal="left" vertical="center" wrapText="1"/>
      <protection hidden="1"/>
    </xf>
    <xf numFmtId="164" fontId="9" fillId="0" borderId="55" xfId="0" applyNumberFormat="1" applyFont="1" applyBorder="1" applyAlignment="1" applyProtection="1">
      <alignment horizontal="center" vertical="center"/>
      <protection hidden="1"/>
    </xf>
    <xf numFmtId="164" fontId="0" fillId="0" borderId="55" xfId="0" applyNumberFormat="1" applyBorder="1" applyAlignment="1" applyProtection="1">
      <alignment horizontal="center" vertical="center"/>
      <protection hidden="1"/>
    </xf>
    <xf numFmtId="164" fontId="9" fillId="0" borderId="55" xfId="0" applyNumberFormat="1" applyFont="1" applyFill="1" applyBorder="1" applyAlignment="1">
      <alignment horizontal="center" vertical="center" wrapText="1"/>
    </xf>
    <xf numFmtId="164" fontId="0" fillId="0" borderId="55" xfId="0" applyNumberFormat="1" applyFill="1" applyBorder="1" applyAlignment="1" applyProtection="1">
      <alignment horizontal="center" vertical="center"/>
      <protection hidden="1"/>
    </xf>
    <xf numFmtId="0" fontId="15" fillId="0" borderId="57" xfId="0" applyFont="1" applyFill="1" applyBorder="1" applyAlignment="1" applyProtection="1">
      <alignment horizontal="left" vertical="center" wrapText="1"/>
      <protection hidden="1"/>
    </xf>
    <xf numFmtId="0" fontId="9" fillId="0" borderId="57" xfId="0" applyFont="1" applyBorder="1" applyAlignment="1" applyProtection="1">
      <alignment horizontal="left" vertical="center" wrapText="1"/>
      <protection hidden="1"/>
    </xf>
    <xf numFmtId="0" fontId="3" fillId="0" borderId="57" xfId="0" applyFont="1" applyBorder="1" applyAlignment="1" applyProtection="1">
      <alignment horizontal="left" vertical="center" wrapText="1"/>
      <protection hidden="1"/>
    </xf>
    <xf numFmtId="0" fontId="9" fillId="0" borderId="27" xfId="0" applyFont="1" applyBorder="1" applyAlignment="1" applyProtection="1">
      <alignment horizontal="left" vertical="center" wrapText="1"/>
      <protection hidden="1"/>
    </xf>
    <xf numFmtId="164" fontId="0" fillId="0" borderId="27" xfId="0" applyNumberFormat="1" applyBorder="1" applyAlignment="1">
      <alignment horizontal="center" vertical="center"/>
    </xf>
    <xf numFmtId="164" fontId="0" fillId="0" borderId="27" xfId="0" applyNumberFormat="1" applyFill="1" applyBorder="1" applyAlignment="1">
      <alignment horizontal="center" vertical="center"/>
    </xf>
    <xf numFmtId="3" fontId="0" fillId="0" borderId="55" xfId="0" applyNumberFormat="1" applyBorder="1" applyAlignment="1">
      <alignment horizontal="right" vertical="center"/>
    </xf>
    <xf numFmtId="3" fontId="0" fillId="0" borderId="56" xfId="0" applyNumberFormat="1" applyBorder="1" applyAlignment="1">
      <alignment horizontal="right" vertical="center"/>
    </xf>
    <xf numFmtId="3" fontId="3" fillId="0" borderId="55" xfId="0" applyNumberFormat="1" applyFont="1" applyBorder="1" applyAlignment="1">
      <alignment horizontal="right" vertical="center"/>
    </xf>
    <xf numFmtId="3" fontId="0" fillId="0" borderId="27" xfId="0" applyNumberFormat="1" applyBorder="1" applyAlignment="1">
      <alignment horizontal="right" vertical="center"/>
    </xf>
    <xf numFmtId="3" fontId="9" fillId="0" borderId="55" xfId="0" applyNumberFormat="1" applyFont="1" applyBorder="1" applyAlignment="1">
      <alignment horizontal="right" vertical="center"/>
    </xf>
    <xf numFmtId="167" fontId="0" fillId="0" borderId="55" xfId="0" applyNumberFormat="1" applyBorder="1" applyAlignment="1" applyProtection="1">
      <alignment horizontal="right" vertical="center"/>
      <protection hidden="1"/>
    </xf>
    <xf numFmtId="167" fontId="0" fillId="0" borderId="56" xfId="0" applyNumberFormat="1" applyBorder="1" applyAlignment="1" applyProtection="1">
      <alignment horizontal="right" vertical="center"/>
      <protection hidden="1"/>
    </xf>
    <xf numFmtId="167" fontId="3" fillId="0" borderId="55" xfId="0" applyNumberFormat="1" applyFont="1" applyBorder="1" applyAlignment="1" applyProtection="1">
      <alignment horizontal="right" vertical="center"/>
      <protection hidden="1"/>
    </xf>
    <xf numFmtId="4" fontId="3" fillId="0" borderId="55" xfId="0" applyNumberFormat="1" applyFont="1" applyBorder="1" applyAlignment="1" applyProtection="1">
      <alignment horizontal="right" vertical="center"/>
      <protection hidden="1"/>
    </xf>
    <xf numFmtId="4" fontId="0" fillId="0" borderId="55" xfId="0" applyNumberFormat="1" applyBorder="1" applyAlignment="1" applyProtection="1">
      <alignment horizontal="right" vertical="center"/>
      <protection hidden="1"/>
    </xf>
    <xf numFmtId="167" fontId="0" fillId="0" borderId="27" xfId="0" applyNumberFormat="1" applyBorder="1" applyAlignment="1" applyProtection="1">
      <alignment horizontal="right" vertical="center"/>
      <protection hidden="1"/>
    </xf>
    <xf numFmtId="167" fontId="0" fillId="0" borderId="55" xfId="0" applyNumberFormat="1" applyBorder="1" applyAlignment="1">
      <alignment horizontal="right" vertical="center"/>
    </xf>
    <xf numFmtId="167" fontId="0" fillId="0" borderId="56" xfId="0" applyNumberFormat="1" applyBorder="1" applyAlignment="1">
      <alignment horizontal="right" vertical="center"/>
    </xf>
    <xf numFmtId="4" fontId="3" fillId="0" borderId="55" xfId="0" applyNumberFormat="1" applyFont="1" applyBorder="1" applyAlignment="1">
      <alignment horizontal="right" vertical="center"/>
    </xf>
    <xf numFmtId="167" fontId="3" fillId="0" borderId="55" xfId="0" applyNumberFormat="1" applyFont="1" applyBorder="1" applyAlignment="1">
      <alignment horizontal="right" vertical="center"/>
    </xf>
    <xf numFmtId="167" fontId="0" fillId="0" borderId="27" xfId="0" applyNumberFormat="1" applyBorder="1" applyAlignment="1">
      <alignment horizontal="right" vertical="center"/>
    </xf>
    <xf numFmtId="0" fontId="15" fillId="0" borderId="57" xfId="0" applyFont="1" applyFill="1" applyBorder="1" applyAlignment="1" applyProtection="1">
      <alignment horizontal="left" vertical="center"/>
      <protection hidden="1"/>
    </xf>
    <xf numFmtId="0" fontId="3" fillId="0" borderId="27" xfId="0" applyFont="1" applyBorder="1" applyAlignment="1" applyProtection="1">
      <alignment horizontal="left" vertical="center" wrapText="1"/>
      <protection hidden="1"/>
    </xf>
    <xf numFmtId="0" fontId="77" fillId="63" borderId="76" xfId="387" applyNumberFormat="1" applyFont="1" applyFill="1" applyBorder="1" applyAlignment="1">
      <alignment horizontal="center" vertical="top" wrapText="1"/>
    </xf>
    <xf numFmtId="3" fontId="6" fillId="0" borderId="0" xfId="0" applyNumberFormat="1" applyFont="1" applyFill="1" applyBorder="1" applyAlignment="1" applyProtection="1">
      <alignment horizontal="left" vertical="center"/>
      <protection hidden="1"/>
    </xf>
    <xf numFmtId="164" fontId="79" fillId="0" borderId="72" xfId="0" applyNumberFormat="1" applyFont="1" applyBorder="1" applyAlignment="1">
      <alignment horizontal="right"/>
    </xf>
    <xf numFmtId="14" fontId="15" fillId="0" borderId="73" xfId="387" applyNumberFormat="1" applyFont="1" applyFill="1" applyBorder="1" applyAlignment="1">
      <alignment vertical="top" wrapText="1"/>
    </xf>
    <xf numFmtId="14" fontId="3" fillId="0" borderId="73" xfId="387" applyNumberFormat="1" applyFont="1" applyFill="1" applyBorder="1" applyAlignment="1">
      <alignment horizontal="right" vertical="top" wrapText="1"/>
    </xf>
    <xf numFmtId="14" fontId="3" fillId="0" borderId="73" xfId="387" applyNumberFormat="1" applyFont="1" applyFill="1" applyBorder="1" applyAlignment="1">
      <alignment vertical="top" wrapText="1"/>
    </xf>
    <xf numFmtId="14" fontId="15" fillId="0" borderId="73" xfId="387" applyNumberFormat="1" applyFont="1" applyFill="1" applyBorder="1" applyAlignment="1">
      <alignment horizontal="right" vertical="top" wrapText="1"/>
    </xf>
    <xf numFmtId="164" fontId="3" fillId="0" borderId="55" xfId="0" applyNumberFormat="1" applyFont="1" applyBorder="1" applyAlignment="1">
      <alignment horizontal="center" vertical="center"/>
    </xf>
    <xf numFmtId="0" fontId="51" fillId="0" borderId="0" xfId="387" applyFont="1" applyAlignment="1" applyProtection="1">
      <alignment vertical="top"/>
    </xf>
    <xf numFmtId="164" fontId="52" fillId="0" borderId="77" xfId="247" applyNumberFormat="1" applyFont="1" applyBorder="1" applyAlignment="1" applyProtection="1">
      <alignment vertical="center"/>
    </xf>
    <xf numFmtId="0" fontId="18" fillId="0" borderId="40" xfId="0" applyFont="1" applyBorder="1"/>
    <xf numFmtId="0" fontId="52" fillId="0" borderId="0" xfId="387" applyFont="1" applyFill="1" applyAlignment="1" applyProtection="1">
      <alignment vertical="top"/>
    </xf>
    <xf numFmtId="0" fontId="51" fillId="0" borderId="0" xfId="387" applyFont="1" applyAlignment="1" applyProtection="1">
      <alignment vertical="top" wrapText="1"/>
    </xf>
    <xf numFmtId="0" fontId="52" fillId="0" borderId="0" xfId="283" applyFont="1" applyFill="1" applyAlignment="1" applyProtection="1">
      <alignment vertical="top"/>
    </xf>
    <xf numFmtId="0" fontId="41" fillId="61" borderId="0" xfId="387" applyFont="1" applyFill="1" applyBorder="1" applyAlignment="1" applyProtection="1">
      <alignment horizontal="left" vertical="center"/>
      <protection locked="0"/>
    </xf>
    <xf numFmtId="0" fontId="41" fillId="0" borderId="0" xfId="387" applyFont="1" applyFill="1" applyBorder="1" applyAlignment="1" applyProtection="1">
      <alignment horizontal="left" vertical="center"/>
      <protection hidden="1"/>
    </xf>
    <xf numFmtId="0" fontId="13" fillId="25" borderId="26" xfId="0" applyFont="1" applyFill="1" applyBorder="1" applyAlignment="1" applyProtection="1">
      <alignment horizontal="center" vertical="center"/>
      <protection hidden="1"/>
    </xf>
    <xf numFmtId="0" fontId="13" fillId="25" borderId="0" xfId="0" applyFont="1" applyFill="1" applyBorder="1" applyAlignment="1" applyProtection="1">
      <alignment horizontal="center" vertical="center"/>
      <protection hidden="1"/>
    </xf>
    <xf numFmtId="0" fontId="13" fillId="25" borderId="26" xfId="0" applyFont="1" applyFill="1" applyBorder="1" applyAlignment="1" applyProtection="1">
      <alignment horizontal="center" vertical="center" wrapText="1"/>
      <protection hidden="1"/>
    </xf>
    <xf numFmtId="0" fontId="13" fillId="25" borderId="0" xfId="0" applyFont="1" applyFill="1" applyBorder="1" applyAlignment="1" applyProtection="1">
      <alignment horizontal="center" vertical="center" wrapText="1"/>
      <protection hidden="1"/>
    </xf>
    <xf numFmtId="168" fontId="6" fillId="0" borderId="13" xfId="0" applyNumberFormat="1" applyFont="1" applyFill="1" applyBorder="1" applyAlignment="1" applyProtection="1">
      <alignment horizontal="center"/>
      <protection hidden="1"/>
    </xf>
    <xf numFmtId="168" fontId="6" fillId="0" borderId="14" xfId="0" applyNumberFormat="1" applyFont="1" applyFill="1" applyBorder="1" applyAlignment="1" applyProtection="1">
      <alignment horizontal="center"/>
      <protection hidden="1"/>
    </xf>
    <xf numFmtId="168" fontId="6" fillId="0" borderId="12" xfId="0" applyNumberFormat="1" applyFont="1" applyFill="1" applyBorder="1" applyAlignment="1" applyProtection="1">
      <alignment horizontal="center"/>
      <protection hidden="1"/>
    </xf>
    <xf numFmtId="168" fontId="6" fillId="0" borderId="11" xfId="0" applyNumberFormat="1" applyFont="1" applyFill="1" applyBorder="1" applyAlignment="1" applyProtection="1">
      <alignment horizontal="center"/>
      <protection hidden="1"/>
    </xf>
    <xf numFmtId="0" fontId="6" fillId="58" borderId="10" xfId="0" applyFont="1" applyFill="1" applyBorder="1" applyAlignment="1" applyProtection="1">
      <alignment horizontal="center" wrapText="1"/>
    </xf>
    <xf numFmtId="0" fontId="6" fillId="58" borderId="70" xfId="0" applyFont="1" applyFill="1" applyBorder="1" applyAlignment="1" applyProtection="1">
      <alignment horizontal="center" wrapText="1"/>
    </xf>
    <xf numFmtId="0" fontId="13" fillId="25" borderId="18" xfId="0"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protection locked="0"/>
    </xf>
    <xf numFmtId="3" fontId="15" fillId="0" borderId="0" xfId="0" applyNumberFormat="1" applyFont="1" applyFill="1" applyBorder="1" applyAlignment="1" applyProtection="1">
      <alignment horizontal="center" vertical="center"/>
      <protection locked="0"/>
    </xf>
    <xf numFmtId="0" fontId="15" fillId="26" borderId="0" xfId="0" applyFont="1" applyFill="1" applyBorder="1" applyAlignment="1" applyProtection="1">
      <alignment horizontal="left" vertical="center"/>
    </xf>
    <xf numFmtId="0" fontId="82" fillId="26" borderId="0" xfId="0" applyFont="1" applyFill="1" applyBorder="1" applyAlignment="1" applyProtection="1">
      <alignment horizontal="center" vertical="center" wrapText="1"/>
    </xf>
    <xf numFmtId="0" fontId="54" fillId="25" borderId="26" xfId="0" applyFont="1" applyFill="1" applyBorder="1" applyAlignment="1" applyProtection="1">
      <alignment horizontal="center" vertical="center" wrapText="1"/>
      <protection hidden="1"/>
    </xf>
    <xf numFmtId="0" fontId="54" fillId="25" borderId="0" xfId="0" applyFont="1" applyFill="1" applyBorder="1" applyAlignment="1" applyProtection="1">
      <alignment horizontal="center" vertical="center" wrapText="1"/>
      <protection hidden="1"/>
    </xf>
    <xf numFmtId="0" fontId="54" fillId="25" borderId="18" xfId="0" applyFont="1" applyFill="1" applyBorder="1" applyAlignment="1" applyProtection="1">
      <alignment horizontal="center" vertical="center" wrapText="1"/>
      <protection hidden="1"/>
    </xf>
  </cellXfs>
  <cellStyles count="951">
    <cellStyle name="20% - Accent1" xfId="1" builtinId="30" customBuiltin="1"/>
    <cellStyle name="20% - Accent1 2" xfId="2" xr:uid="{00000000-0005-0000-0000-000001000000}"/>
    <cellStyle name="20% - Accent1 2 2" xfId="3" xr:uid="{00000000-0005-0000-0000-000002000000}"/>
    <cellStyle name="20% - Accent1 2 2 2" xfId="4" xr:uid="{00000000-0005-0000-0000-000003000000}"/>
    <cellStyle name="20% - Accent1 2 3" xfId="5" xr:uid="{00000000-0005-0000-0000-000004000000}"/>
    <cellStyle name="20% - Accent1 3" xfId="6" xr:uid="{00000000-0005-0000-0000-000005000000}"/>
    <cellStyle name="20% - Accent1 3 2" xfId="7" xr:uid="{00000000-0005-0000-0000-000006000000}"/>
    <cellStyle name="20% - Accent1 3 2 2" xfId="8" xr:uid="{00000000-0005-0000-0000-000007000000}"/>
    <cellStyle name="20% - Accent1 3 3" xfId="9" xr:uid="{00000000-0005-0000-0000-000008000000}"/>
    <cellStyle name="20% - Accent1 3 4" xfId="10" xr:uid="{00000000-0005-0000-0000-000009000000}"/>
    <cellStyle name="20% - Accent1 3 5" xfId="11" xr:uid="{00000000-0005-0000-0000-00000A000000}"/>
    <cellStyle name="20% - Accent1 3 6" xfId="12" xr:uid="{00000000-0005-0000-0000-00000B000000}"/>
    <cellStyle name="20% - Accent1 4" xfId="13" xr:uid="{00000000-0005-0000-0000-00000C000000}"/>
    <cellStyle name="20% - Accent2" xfId="14" builtinId="34" customBuiltin="1"/>
    <cellStyle name="20% - Accent2 2" xfId="15" xr:uid="{00000000-0005-0000-0000-00000E000000}"/>
    <cellStyle name="20% - Accent2 2 2" xfId="16" xr:uid="{00000000-0005-0000-0000-00000F000000}"/>
    <cellStyle name="20% - Accent2 2 2 2" xfId="17" xr:uid="{00000000-0005-0000-0000-000010000000}"/>
    <cellStyle name="20% - Accent2 2 3" xfId="18" xr:uid="{00000000-0005-0000-0000-000011000000}"/>
    <cellStyle name="20% - Accent2 3" xfId="19" xr:uid="{00000000-0005-0000-0000-000012000000}"/>
    <cellStyle name="20% - Accent2 3 2" xfId="20" xr:uid="{00000000-0005-0000-0000-000013000000}"/>
    <cellStyle name="20% - Accent2 3 2 2" xfId="21" xr:uid="{00000000-0005-0000-0000-000014000000}"/>
    <cellStyle name="20% - Accent2 3 3" xfId="22" xr:uid="{00000000-0005-0000-0000-000015000000}"/>
    <cellStyle name="20% - Accent2 3 4" xfId="23" xr:uid="{00000000-0005-0000-0000-000016000000}"/>
    <cellStyle name="20% - Accent2 3 5" xfId="24" xr:uid="{00000000-0005-0000-0000-000017000000}"/>
    <cellStyle name="20% - Accent2 3 6" xfId="25" xr:uid="{00000000-0005-0000-0000-000018000000}"/>
    <cellStyle name="20% - Accent2 4" xfId="26" xr:uid="{00000000-0005-0000-0000-000019000000}"/>
    <cellStyle name="20% - Accent3" xfId="27" builtinId="38" customBuiltin="1"/>
    <cellStyle name="20% - Accent3 2" xfId="28" xr:uid="{00000000-0005-0000-0000-00001B000000}"/>
    <cellStyle name="20% - Accent3 2 2" xfId="29" xr:uid="{00000000-0005-0000-0000-00001C000000}"/>
    <cellStyle name="20% - Accent3 2 2 2" xfId="30" xr:uid="{00000000-0005-0000-0000-00001D000000}"/>
    <cellStyle name="20% - Accent3 2 3" xfId="31" xr:uid="{00000000-0005-0000-0000-00001E000000}"/>
    <cellStyle name="20% - Accent3 3" xfId="32" xr:uid="{00000000-0005-0000-0000-00001F000000}"/>
    <cellStyle name="20% - Accent3 3 2" xfId="33" xr:uid="{00000000-0005-0000-0000-000020000000}"/>
    <cellStyle name="20% - Accent3 3 2 2" xfId="34" xr:uid="{00000000-0005-0000-0000-000021000000}"/>
    <cellStyle name="20% - Accent3 3 3" xfId="35" xr:uid="{00000000-0005-0000-0000-000022000000}"/>
    <cellStyle name="20% - Accent3 3 4" xfId="36" xr:uid="{00000000-0005-0000-0000-000023000000}"/>
    <cellStyle name="20% - Accent3 3 5" xfId="37" xr:uid="{00000000-0005-0000-0000-000024000000}"/>
    <cellStyle name="20% - Accent3 3 6" xfId="38" xr:uid="{00000000-0005-0000-0000-000025000000}"/>
    <cellStyle name="20% - Accent3 4" xfId="39" xr:uid="{00000000-0005-0000-0000-000026000000}"/>
    <cellStyle name="20% - Accent4" xfId="40" builtinId="42" customBuiltin="1"/>
    <cellStyle name="20% - Accent4 2" xfId="41" xr:uid="{00000000-0005-0000-0000-000028000000}"/>
    <cellStyle name="20% - Accent4 2 2" xfId="42" xr:uid="{00000000-0005-0000-0000-000029000000}"/>
    <cellStyle name="20% - Accent4 2 2 2" xfId="43" xr:uid="{00000000-0005-0000-0000-00002A000000}"/>
    <cellStyle name="20% - Accent4 2 3" xfId="44" xr:uid="{00000000-0005-0000-0000-00002B000000}"/>
    <cellStyle name="20% - Accent4 3" xfId="45" xr:uid="{00000000-0005-0000-0000-00002C000000}"/>
    <cellStyle name="20% - Accent4 3 2" xfId="46" xr:uid="{00000000-0005-0000-0000-00002D000000}"/>
    <cellStyle name="20% - Accent4 3 2 2" xfId="47" xr:uid="{00000000-0005-0000-0000-00002E000000}"/>
    <cellStyle name="20% - Accent4 3 3" xfId="48" xr:uid="{00000000-0005-0000-0000-00002F000000}"/>
    <cellStyle name="20% - Accent4 3 4" xfId="49" xr:uid="{00000000-0005-0000-0000-000030000000}"/>
    <cellStyle name="20% - Accent4 3 5" xfId="50" xr:uid="{00000000-0005-0000-0000-000031000000}"/>
    <cellStyle name="20% - Accent4 3 6" xfId="51" xr:uid="{00000000-0005-0000-0000-000032000000}"/>
    <cellStyle name="20% - Accent4 4" xfId="52" xr:uid="{00000000-0005-0000-0000-000033000000}"/>
    <cellStyle name="20% - Accent5" xfId="53" builtinId="46" customBuiltin="1"/>
    <cellStyle name="20% - Accent5 2" xfId="54" xr:uid="{00000000-0005-0000-0000-000035000000}"/>
    <cellStyle name="20% - Accent5 2 2" xfId="55" xr:uid="{00000000-0005-0000-0000-000036000000}"/>
    <cellStyle name="20% - Accent5 2 2 2" xfId="56" xr:uid="{00000000-0005-0000-0000-000037000000}"/>
    <cellStyle name="20% - Accent5 2 3" xfId="57" xr:uid="{00000000-0005-0000-0000-000038000000}"/>
    <cellStyle name="20% - Accent5 3" xfId="58" xr:uid="{00000000-0005-0000-0000-000039000000}"/>
    <cellStyle name="20% - Accent5 3 2" xfId="59" xr:uid="{00000000-0005-0000-0000-00003A000000}"/>
    <cellStyle name="20% - Accent5 3 2 2" xfId="60" xr:uid="{00000000-0005-0000-0000-00003B000000}"/>
    <cellStyle name="20% - Accent5 3 3" xfId="61" xr:uid="{00000000-0005-0000-0000-00003C000000}"/>
    <cellStyle name="20% - Accent5 3 4" xfId="62" xr:uid="{00000000-0005-0000-0000-00003D000000}"/>
    <cellStyle name="20% - Accent5 3 5" xfId="63" xr:uid="{00000000-0005-0000-0000-00003E000000}"/>
    <cellStyle name="20% - Accent5 3 6" xfId="64" xr:uid="{00000000-0005-0000-0000-00003F000000}"/>
    <cellStyle name="20% - Accent5 4" xfId="65" xr:uid="{00000000-0005-0000-0000-000040000000}"/>
    <cellStyle name="20% - Accent6" xfId="66" builtinId="50" customBuiltin="1"/>
    <cellStyle name="20% - Accent6 2" xfId="67" xr:uid="{00000000-0005-0000-0000-000042000000}"/>
    <cellStyle name="20% - Accent6 2 2" xfId="68" xr:uid="{00000000-0005-0000-0000-000043000000}"/>
    <cellStyle name="20% - Accent6 2 2 2" xfId="69" xr:uid="{00000000-0005-0000-0000-000044000000}"/>
    <cellStyle name="20% - Accent6 2 3" xfId="70" xr:uid="{00000000-0005-0000-0000-000045000000}"/>
    <cellStyle name="20% - Accent6 3" xfId="71" xr:uid="{00000000-0005-0000-0000-000046000000}"/>
    <cellStyle name="20% - Accent6 3 2" xfId="72" xr:uid="{00000000-0005-0000-0000-000047000000}"/>
    <cellStyle name="20% - Accent6 3 2 2" xfId="73" xr:uid="{00000000-0005-0000-0000-000048000000}"/>
    <cellStyle name="20% - Accent6 3 3" xfId="74" xr:uid="{00000000-0005-0000-0000-000049000000}"/>
    <cellStyle name="20% - Accent6 3 4" xfId="75" xr:uid="{00000000-0005-0000-0000-00004A000000}"/>
    <cellStyle name="20% - Accent6 3 5" xfId="76" xr:uid="{00000000-0005-0000-0000-00004B000000}"/>
    <cellStyle name="20% - Accent6 3 6" xfId="77" xr:uid="{00000000-0005-0000-0000-00004C000000}"/>
    <cellStyle name="20% - Accent6 4" xfId="78" xr:uid="{00000000-0005-0000-0000-00004D000000}"/>
    <cellStyle name="40% - Accent1" xfId="79" builtinId="31" customBuiltin="1"/>
    <cellStyle name="40% - Accent1 2" xfId="80" xr:uid="{00000000-0005-0000-0000-00004F000000}"/>
    <cellStyle name="40% - Accent1 2 2" xfId="81" xr:uid="{00000000-0005-0000-0000-000050000000}"/>
    <cellStyle name="40% - Accent1 2 2 2" xfId="82" xr:uid="{00000000-0005-0000-0000-000051000000}"/>
    <cellStyle name="40% - Accent1 2 3" xfId="83" xr:uid="{00000000-0005-0000-0000-000052000000}"/>
    <cellStyle name="40% - Accent1 3" xfId="84" xr:uid="{00000000-0005-0000-0000-000053000000}"/>
    <cellStyle name="40% - Accent1 3 2" xfId="85" xr:uid="{00000000-0005-0000-0000-000054000000}"/>
    <cellStyle name="40% - Accent1 3 2 2" xfId="86" xr:uid="{00000000-0005-0000-0000-000055000000}"/>
    <cellStyle name="40% - Accent1 3 3" xfId="87" xr:uid="{00000000-0005-0000-0000-000056000000}"/>
    <cellStyle name="40% - Accent1 3 4" xfId="88" xr:uid="{00000000-0005-0000-0000-000057000000}"/>
    <cellStyle name="40% - Accent1 3 5" xfId="89" xr:uid="{00000000-0005-0000-0000-000058000000}"/>
    <cellStyle name="40% - Accent1 3 6" xfId="90" xr:uid="{00000000-0005-0000-0000-000059000000}"/>
    <cellStyle name="40% - Accent1 4" xfId="91" xr:uid="{00000000-0005-0000-0000-00005A000000}"/>
    <cellStyle name="40% - Accent2" xfId="92" builtinId="35" customBuiltin="1"/>
    <cellStyle name="40% - Accent2 2" xfId="93" xr:uid="{00000000-0005-0000-0000-00005C000000}"/>
    <cellStyle name="40% - Accent2 2 2" xfId="94" xr:uid="{00000000-0005-0000-0000-00005D000000}"/>
    <cellStyle name="40% - Accent2 2 2 2" xfId="95" xr:uid="{00000000-0005-0000-0000-00005E000000}"/>
    <cellStyle name="40% - Accent2 2 3" xfId="96" xr:uid="{00000000-0005-0000-0000-00005F000000}"/>
    <cellStyle name="40% - Accent2 3" xfId="97" xr:uid="{00000000-0005-0000-0000-000060000000}"/>
    <cellStyle name="40% - Accent2 3 2" xfId="98" xr:uid="{00000000-0005-0000-0000-000061000000}"/>
    <cellStyle name="40% - Accent2 3 2 2" xfId="99" xr:uid="{00000000-0005-0000-0000-000062000000}"/>
    <cellStyle name="40% - Accent2 3 3" xfId="100" xr:uid="{00000000-0005-0000-0000-000063000000}"/>
    <cellStyle name="40% - Accent2 3 4" xfId="101" xr:uid="{00000000-0005-0000-0000-000064000000}"/>
    <cellStyle name="40% - Accent2 3 5" xfId="102" xr:uid="{00000000-0005-0000-0000-000065000000}"/>
    <cellStyle name="40% - Accent2 3 6" xfId="103" xr:uid="{00000000-0005-0000-0000-000066000000}"/>
    <cellStyle name="40% - Accent2 4" xfId="104" xr:uid="{00000000-0005-0000-0000-000067000000}"/>
    <cellStyle name="40% - Accent3" xfId="105" builtinId="39" customBuiltin="1"/>
    <cellStyle name="40% - Accent3 2" xfId="106" xr:uid="{00000000-0005-0000-0000-000069000000}"/>
    <cellStyle name="40% - Accent3 2 2" xfId="107" xr:uid="{00000000-0005-0000-0000-00006A000000}"/>
    <cellStyle name="40% - Accent3 2 2 2" xfId="108" xr:uid="{00000000-0005-0000-0000-00006B000000}"/>
    <cellStyle name="40% - Accent3 2 3" xfId="109" xr:uid="{00000000-0005-0000-0000-00006C000000}"/>
    <cellStyle name="40% - Accent3 3" xfId="110" xr:uid="{00000000-0005-0000-0000-00006D000000}"/>
    <cellStyle name="40% - Accent3 3 2" xfId="111" xr:uid="{00000000-0005-0000-0000-00006E000000}"/>
    <cellStyle name="40% - Accent3 3 2 2" xfId="112" xr:uid="{00000000-0005-0000-0000-00006F000000}"/>
    <cellStyle name="40% - Accent3 3 3" xfId="113" xr:uid="{00000000-0005-0000-0000-000070000000}"/>
    <cellStyle name="40% - Accent3 3 4" xfId="114" xr:uid="{00000000-0005-0000-0000-000071000000}"/>
    <cellStyle name="40% - Accent3 3 5" xfId="115" xr:uid="{00000000-0005-0000-0000-000072000000}"/>
    <cellStyle name="40% - Accent3 3 6" xfId="116" xr:uid="{00000000-0005-0000-0000-000073000000}"/>
    <cellStyle name="40% - Accent3 4" xfId="117" xr:uid="{00000000-0005-0000-0000-000074000000}"/>
    <cellStyle name="40% - Accent4" xfId="118" builtinId="43" customBuiltin="1"/>
    <cellStyle name="40% - Accent4 2" xfId="119" xr:uid="{00000000-0005-0000-0000-000076000000}"/>
    <cellStyle name="40% - Accent4 2 2" xfId="120" xr:uid="{00000000-0005-0000-0000-000077000000}"/>
    <cellStyle name="40% - Accent4 2 2 2" xfId="121" xr:uid="{00000000-0005-0000-0000-000078000000}"/>
    <cellStyle name="40% - Accent4 2 3" xfId="122" xr:uid="{00000000-0005-0000-0000-000079000000}"/>
    <cellStyle name="40% - Accent4 3" xfId="123" xr:uid="{00000000-0005-0000-0000-00007A000000}"/>
    <cellStyle name="40% - Accent4 3 2" xfId="124" xr:uid="{00000000-0005-0000-0000-00007B000000}"/>
    <cellStyle name="40% - Accent4 3 2 2" xfId="125" xr:uid="{00000000-0005-0000-0000-00007C000000}"/>
    <cellStyle name="40% - Accent4 3 3" xfId="126" xr:uid="{00000000-0005-0000-0000-00007D000000}"/>
    <cellStyle name="40% - Accent4 3 4" xfId="127" xr:uid="{00000000-0005-0000-0000-00007E000000}"/>
    <cellStyle name="40% - Accent4 3 5" xfId="128" xr:uid="{00000000-0005-0000-0000-00007F000000}"/>
    <cellStyle name="40% - Accent4 3 6" xfId="129" xr:uid="{00000000-0005-0000-0000-000080000000}"/>
    <cellStyle name="40% - Accent4 4" xfId="130" xr:uid="{00000000-0005-0000-0000-000081000000}"/>
    <cellStyle name="40% - Accent5" xfId="131" builtinId="47" customBuiltin="1"/>
    <cellStyle name="40% - Accent5 2" xfId="132" xr:uid="{00000000-0005-0000-0000-000083000000}"/>
    <cellStyle name="40% - Accent5 2 2" xfId="133" xr:uid="{00000000-0005-0000-0000-000084000000}"/>
    <cellStyle name="40% - Accent5 2 2 2" xfId="134" xr:uid="{00000000-0005-0000-0000-000085000000}"/>
    <cellStyle name="40% - Accent5 2 3" xfId="135" xr:uid="{00000000-0005-0000-0000-000086000000}"/>
    <cellStyle name="40% - Accent5 3" xfId="136" xr:uid="{00000000-0005-0000-0000-000087000000}"/>
    <cellStyle name="40% - Accent5 3 2" xfId="137" xr:uid="{00000000-0005-0000-0000-000088000000}"/>
    <cellStyle name="40% - Accent5 3 2 2" xfId="138" xr:uid="{00000000-0005-0000-0000-000089000000}"/>
    <cellStyle name="40% - Accent5 3 3" xfId="139" xr:uid="{00000000-0005-0000-0000-00008A000000}"/>
    <cellStyle name="40% - Accent5 3 4" xfId="140" xr:uid="{00000000-0005-0000-0000-00008B000000}"/>
    <cellStyle name="40% - Accent5 3 5" xfId="141" xr:uid="{00000000-0005-0000-0000-00008C000000}"/>
    <cellStyle name="40% - Accent5 3 6" xfId="142" xr:uid="{00000000-0005-0000-0000-00008D000000}"/>
    <cellStyle name="40% - Accent5 4" xfId="143" xr:uid="{00000000-0005-0000-0000-00008E000000}"/>
    <cellStyle name="40% - Accent6" xfId="144" builtinId="51" customBuiltin="1"/>
    <cellStyle name="40% - Accent6 2" xfId="145" xr:uid="{00000000-0005-0000-0000-000090000000}"/>
    <cellStyle name="40% - Accent6 2 2" xfId="146" xr:uid="{00000000-0005-0000-0000-000091000000}"/>
    <cellStyle name="40% - Accent6 2 2 2" xfId="147" xr:uid="{00000000-0005-0000-0000-000092000000}"/>
    <cellStyle name="40% - Accent6 2 3" xfId="148" xr:uid="{00000000-0005-0000-0000-000093000000}"/>
    <cellStyle name="40% - Accent6 3" xfId="149" xr:uid="{00000000-0005-0000-0000-000094000000}"/>
    <cellStyle name="40% - Accent6 3 2" xfId="150" xr:uid="{00000000-0005-0000-0000-000095000000}"/>
    <cellStyle name="40% - Accent6 3 2 2" xfId="151" xr:uid="{00000000-0005-0000-0000-000096000000}"/>
    <cellStyle name="40% - Accent6 3 3" xfId="152" xr:uid="{00000000-0005-0000-0000-000097000000}"/>
    <cellStyle name="40% - Accent6 3 4" xfId="153" xr:uid="{00000000-0005-0000-0000-000098000000}"/>
    <cellStyle name="40% - Accent6 3 5" xfId="154" xr:uid="{00000000-0005-0000-0000-000099000000}"/>
    <cellStyle name="40% - Accent6 3 6" xfId="155" xr:uid="{00000000-0005-0000-0000-00009A000000}"/>
    <cellStyle name="40% - Accent6 4" xfId="156" xr:uid="{00000000-0005-0000-0000-00009B000000}"/>
    <cellStyle name="60% - Accent1" xfId="157" builtinId="32" customBuiltin="1"/>
    <cellStyle name="60% - Accent1 2" xfId="158" xr:uid="{00000000-0005-0000-0000-00009D000000}"/>
    <cellStyle name="60% - Accent1 3" xfId="159" xr:uid="{00000000-0005-0000-0000-00009E000000}"/>
    <cellStyle name="60% - Accent2" xfId="160" builtinId="36" customBuiltin="1"/>
    <cellStyle name="60% - Accent2 2" xfId="161" xr:uid="{00000000-0005-0000-0000-0000A0000000}"/>
    <cellStyle name="60% - Accent2 3" xfId="162" xr:uid="{00000000-0005-0000-0000-0000A1000000}"/>
    <cellStyle name="60% - Accent3" xfId="163" builtinId="40" customBuiltin="1"/>
    <cellStyle name="60% - Accent3 2" xfId="164" xr:uid="{00000000-0005-0000-0000-0000A3000000}"/>
    <cellStyle name="60% - Accent3 3" xfId="165" xr:uid="{00000000-0005-0000-0000-0000A4000000}"/>
    <cellStyle name="60% - Accent4" xfId="166" builtinId="44" customBuiltin="1"/>
    <cellStyle name="60% - Accent4 2" xfId="167" xr:uid="{00000000-0005-0000-0000-0000A6000000}"/>
    <cellStyle name="60% - Accent4 3" xfId="168" xr:uid="{00000000-0005-0000-0000-0000A7000000}"/>
    <cellStyle name="60% - Accent5" xfId="169" builtinId="48" customBuiltin="1"/>
    <cellStyle name="60% - Accent5 2" xfId="170" xr:uid="{00000000-0005-0000-0000-0000A9000000}"/>
    <cellStyle name="60% - Accent5 3" xfId="171" xr:uid="{00000000-0005-0000-0000-0000AA000000}"/>
    <cellStyle name="60% - Accent6" xfId="172" builtinId="52" customBuiltin="1"/>
    <cellStyle name="60% - Accent6 2" xfId="173" xr:uid="{00000000-0005-0000-0000-0000AC000000}"/>
    <cellStyle name="60% - Accent6 3" xfId="174" xr:uid="{00000000-0005-0000-0000-0000AD000000}"/>
    <cellStyle name="Accent1" xfId="175" builtinId="29" customBuiltin="1"/>
    <cellStyle name="Accent1 2" xfId="176" xr:uid="{00000000-0005-0000-0000-0000AF000000}"/>
    <cellStyle name="Accent1 3" xfId="177" xr:uid="{00000000-0005-0000-0000-0000B0000000}"/>
    <cellStyle name="Accent2" xfId="178" builtinId="33" customBuiltin="1"/>
    <cellStyle name="Accent2 2" xfId="179" xr:uid="{00000000-0005-0000-0000-0000B2000000}"/>
    <cellStyle name="Accent2 3" xfId="180" xr:uid="{00000000-0005-0000-0000-0000B3000000}"/>
    <cellStyle name="Accent3" xfId="181" builtinId="37" customBuiltin="1"/>
    <cellStyle name="Accent3 2" xfId="182" xr:uid="{00000000-0005-0000-0000-0000B5000000}"/>
    <cellStyle name="Accent3 3" xfId="183" xr:uid="{00000000-0005-0000-0000-0000B6000000}"/>
    <cellStyle name="Accent4" xfId="184" builtinId="41" customBuiltin="1"/>
    <cellStyle name="Accent4 2" xfId="185" xr:uid="{00000000-0005-0000-0000-0000B8000000}"/>
    <cellStyle name="Accent4 3" xfId="186" xr:uid="{00000000-0005-0000-0000-0000B9000000}"/>
    <cellStyle name="Accent5" xfId="187" builtinId="45" customBuiltin="1"/>
    <cellStyle name="Accent5 2" xfId="188" xr:uid="{00000000-0005-0000-0000-0000BB000000}"/>
    <cellStyle name="Accent5 3" xfId="189" xr:uid="{00000000-0005-0000-0000-0000BC000000}"/>
    <cellStyle name="Accent6" xfId="190" builtinId="49" customBuiltin="1"/>
    <cellStyle name="Accent6 2" xfId="191" xr:uid="{00000000-0005-0000-0000-0000BE000000}"/>
    <cellStyle name="Accent6 3" xfId="192" xr:uid="{00000000-0005-0000-0000-0000BF000000}"/>
    <cellStyle name="Bad" xfId="193" builtinId="27" customBuiltin="1"/>
    <cellStyle name="Bad 2" xfId="194" xr:uid="{00000000-0005-0000-0000-0000C1000000}"/>
    <cellStyle name="Bad 3" xfId="195" xr:uid="{00000000-0005-0000-0000-0000C2000000}"/>
    <cellStyle name="Calculation" xfId="196" builtinId="22" customBuiltin="1"/>
    <cellStyle name="Calculation 2" xfId="197" xr:uid="{00000000-0005-0000-0000-0000C4000000}"/>
    <cellStyle name="Calculation 2 10" xfId="198" xr:uid="{00000000-0005-0000-0000-0000C5000000}"/>
    <cellStyle name="Calculation 2 10 2" xfId="199" xr:uid="{00000000-0005-0000-0000-0000C6000000}"/>
    <cellStyle name="Calculation 2 11" xfId="200" xr:uid="{00000000-0005-0000-0000-0000C7000000}"/>
    <cellStyle name="Calculation 2 12" xfId="201" xr:uid="{00000000-0005-0000-0000-0000C8000000}"/>
    <cellStyle name="Calculation 2 13" xfId="202" xr:uid="{00000000-0005-0000-0000-0000C9000000}"/>
    <cellStyle name="Calculation 2 2" xfId="203" xr:uid="{00000000-0005-0000-0000-0000CA000000}"/>
    <cellStyle name="Calculation 2 2 2" xfId="204" xr:uid="{00000000-0005-0000-0000-0000CB000000}"/>
    <cellStyle name="Calculation 2 2 3" xfId="205" xr:uid="{00000000-0005-0000-0000-0000CC000000}"/>
    <cellStyle name="Calculation 2 2 4" xfId="206" xr:uid="{00000000-0005-0000-0000-0000CD000000}"/>
    <cellStyle name="Calculation 2 3" xfId="207" xr:uid="{00000000-0005-0000-0000-0000CE000000}"/>
    <cellStyle name="Calculation 2 3 2" xfId="208" xr:uid="{00000000-0005-0000-0000-0000CF000000}"/>
    <cellStyle name="Calculation 2 3 3" xfId="209" xr:uid="{00000000-0005-0000-0000-0000D0000000}"/>
    <cellStyle name="Calculation 2 4" xfId="210" xr:uid="{00000000-0005-0000-0000-0000D1000000}"/>
    <cellStyle name="Calculation 2 4 2" xfId="211" xr:uid="{00000000-0005-0000-0000-0000D2000000}"/>
    <cellStyle name="Calculation 2 4 3" xfId="212" xr:uid="{00000000-0005-0000-0000-0000D3000000}"/>
    <cellStyle name="Calculation 2 5" xfId="213" xr:uid="{00000000-0005-0000-0000-0000D4000000}"/>
    <cellStyle name="Calculation 2 5 2" xfId="214" xr:uid="{00000000-0005-0000-0000-0000D5000000}"/>
    <cellStyle name="Calculation 2 6" xfId="215" xr:uid="{00000000-0005-0000-0000-0000D6000000}"/>
    <cellStyle name="Calculation 2 6 2" xfId="216" xr:uid="{00000000-0005-0000-0000-0000D7000000}"/>
    <cellStyle name="Calculation 2 7" xfId="217" xr:uid="{00000000-0005-0000-0000-0000D8000000}"/>
    <cellStyle name="Calculation 2 7 2" xfId="218" xr:uid="{00000000-0005-0000-0000-0000D9000000}"/>
    <cellStyle name="Calculation 2 8" xfId="219" xr:uid="{00000000-0005-0000-0000-0000DA000000}"/>
    <cellStyle name="Calculation 2 8 2" xfId="220" xr:uid="{00000000-0005-0000-0000-0000DB000000}"/>
    <cellStyle name="Calculation 2 9" xfId="221" xr:uid="{00000000-0005-0000-0000-0000DC000000}"/>
    <cellStyle name="Calculation 2 9 2" xfId="222" xr:uid="{00000000-0005-0000-0000-0000DD000000}"/>
    <cellStyle name="Calculation 3" xfId="223" xr:uid="{00000000-0005-0000-0000-0000DE000000}"/>
    <cellStyle name="Calculation 4" xfId="224" xr:uid="{00000000-0005-0000-0000-0000DF000000}"/>
    <cellStyle name="Check Cell" xfId="225" builtinId="23" customBuiltin="1"/>
    <cellStyle name="Check Cell 2" xfId="226" xr:uid="{00000000-0005-0000-0000-0000E1000000}"/>
    <cellStyle name="Check Cell 3" xfId="227" xr:uid="{00000000-0005-0000-0000-0000E2000000}"/>
    <cellStyle name="Explanatory Text" xfId="228" builtinId="53" customBuiltin="1"/>
    <cellStyle name="Explanatory Text 2" xfId="229" xr:uid="{00000000-0005-0000-0000-0000E4000000}"/>
    <cellStyle name="Explanatory Text 3" xfId="230" xr:uid="{00000000-0005-0000-0000-0000E5000000}"/>
    <cellStyle name="Good" xfId="231" builtinId="26" customBuiltin="1"/>
    <cellStyle name="Good 2" xfId="232" xr:uid="{00000000-0005-0000-0000-0000E7000000}"/>
    <cellStyle name="Good 3" xfId="233" xr:uid="{00000000-0005-0000-0000-0000E8000000}"/>
    <cellStyle name="Heading 1" xfId="234" builtinId="16" customBuiltin="1"/>
    <cellStyle name="Heading 1 2" xfId="235" xr:uid="{00000000-0005-0000-0000-0000EA000000}"/>
    <cellStyle name="Heading 1 3" xfId="236" xr:uid="{00000000-0005-0000-0000-0000EB000000}"/>
    <cellStyle name="Heading 2" xfId="237" builtinId="17" customBuiltin="1"/>
    <cellStyle name="Heading 2 2" xfId="238" xr:uid="{00000000-0005-0000-0000-0000ED000000}"/>
    <cellStyle name="Heading 2 3" xfId="239" xr:uid="{00000000-0005-0000-0000-0000EE000000}"/>
    <cellStyle name="Heading 3" xfId="240" builtinId="18" customBuiltin="1"/>
    <cellStyle name="Heading 3 2" xfId="241" xr:uid="{00000000-0005-0000-0000-0000F0000000}"/>
    <cellStyle name="Heading 3 2 2" xfId="242" xr:uid="{00000000-0005-0000-0000-0000F1000000}"/>
    <cellStyle name="Heading 3 3" xfId="243" xr:uid="{00000000-0005-0000-0000-0000F2000000}"/>
    <cellStyle name="Heading 4" xfId="244" builtinId="19" customBuiltin="1"/>
    <cellStyle name="Heading 4 2" xfId="245" xr:uid="{00000000-0005-0000-0000-0000F4000000}"/>
    <cellStyle name="Heading 4 3" xfId="246" xr:uid="{00000000-0005-0000-0000-0000F5000000}"/>
    <cellStyle name="Hyperlink" xfId="247" builtinId="8"/>
    <cellStyle name="Hyperlink 2" xfId="248" xr:uid="{00000000-0005-0000-0000-0000F7000000}"/>
    <cellStyle name="Hyperlink 2 2" xfId="249" xr:uid="{00000000-0005-0000-0000-0000F8000000}"/>
    <cellStyle name="Input" xfId="250" builtinId="20" customBuiltin="1"/>
    <cellStyle name="Input 2" xfId="251" xr:uid="{00000000-0005-0000-0000-0000FA000000}"/>
    <cellStyle name="Input 2 10" xfId="252" xr:uid="{00000000-0005-0000-0000-0000FB000000}"/>
    <cellStyle name="Input 2 10 2" xfId="253" xr:uid="{00000000-0005-0000-0000-0000FC000000}"/>
    <cellStyle name="Input 2 11" xfId="254" xr:uid="{00000000-0005-0000-0000-0000FD000000}"/>
    <cellStyle name="Input 2 12" xfId="255" xr:uid="{00000000-0005-0000-0000-0000FE000000}"/>
    <cellStyle name="Input 2 13" xfId="256" xr:uid="{00000000-0005-0000-0000-0000FF000000}"/>
    <cellStyle name="Input 2 2" xfId="257" xr:uid="{00000000-0005-0000-0000-000000010000}"/>
    <cellStyle name="Input 2 2 2" xfId="258" xr:uid="{00000000-0005-0000-0000-000001010000}"/>
    <cellStyle name="Input 2 2 3" xfId="259" xr:uid="{00000000-0005-0000-0000-000002010000}"/>
    <cellStyle name="Input 2 2 4" xfId="260" xr:uid="{00000000-0005-0000-0000-000003010000}"/>
    <cellStyle name="Input 2 3" xfId="261" xr:uid="{00000000-0005-0000-0000-000004010000}"/>
    <cellStyle name="Input 2 3 2" xfId="262" xr:uid="{00000000-0005-0000-0000-000005010000}"/>
    <cellStyle name="Input 2 3 3" xfId="263" xr:uid="{00000000-0005-0000-0000-000006010000}"/>
    <cellStyle name="Input 2 4" xfId="264" xr:uid="{00000000-0005-0000-0000-000007010000}"/>
    <cellStyle name="Input 2 4 2" xfId="265" xr:uid="{00000000-0005-0000-0000-000008010000}"/>
    <cellStyle name="Input 2 4 3" xfId="266" xr:uid="{00000000-0005-0000-0000-000009010000}"/>
    <cellStyle name="Input 2 5" xfId="267" xr:uid="{00000000-0005-0000-0000-00000A010000}"/>
    <cellStyle name="Input 2 5 2" xfId="268" xr:uid="{00000000-0005-0000-0000-00000B010000}"/>
    <cellStyle name="Input 2 6" xfId="269" xr:uid="{00000000-0005-0000-0000-00000C010000}"/>
    <cellStyle name="Input 2 6 2" xfId="270" xr:uid="{00000000-0005-0000-0000-00000D010000}"/>
    <cellStyle name="Input 2 7" xfId="271" xr:uid="{00000000-0005-0000-0000-00000E010000}"/>
    <cellStyle name="Input 2 7 2" xfId="272" xr:uid="{00000000-0005-0000-0000-00000F010000}"/>
    <cellStyle name="Input 2 8" xfId="273" xr:uid="{00000000-0005-0000-0000-000010010000}"/>
    <cellStyle name="Input 2 8 2" xfId="274" xr:uid="{00000000-0005-0000-0000-000011010000}"/>
    <cellStyle name="Input 2 9" xfId="275" xr:uid="{00000000-0005-0000-0000-000012010000}"/>
    <cellStyle name="Input 2 9 2" xfId="276" xr:uid="{00000000-0005-0000-0000-000013010000}"/>
    <cellStyle name="Input 3" xfId="277" xr:uid="{00000000-0005-0000-0000-000014010000}"/>
    <cellStyle name="Input 4" xfId="278" xr:uid="{00000000-0005-0000-0000-000015010000}"/>
    <cellStyle name="Linked Cell" xfId="279" builtinId="24" customBuiltin="1"/>
    <cellStyle name="Linked Cell 2" xfId="280" xr:uid="{00000000-0005-0000-0000-000017010000}"/>
    <cellStyle name="Linked Cell 3" xfId="281" xr:uid="{00000000-0005-0000-0000-000018010000}"/>
    <cellStyle name="Neutral" xfId="282" builtinId="28" customBuiltin="1"/>
    <cellStyle name="Neutral 2" xfId="283" xr:uid="{00000000-0005-0000-0000-00001A010000}"/>
    <cellStyle name="Neutral 3" xfId="284" xr:uid="{00000000-0005-0000-0000-00001B010000}"/>
    <cellStyle name="Normal" xfId="0" builtinId="0"/>
    <cellStyle name="Normal 10" xfId="285" xr:uid="{00000000-0005-0000-0000-00001D010000}"/>
    <cellStyle name="Normal 10 2" xfId="286" xr:uid="{00000000-0005-0000-0000-00001E010000}"/>
    <cellStyle name="Normal 10 2 2" xfId="287" xr:uid="{00000000-0005-0000-0000-00001F010000}"/>
    <cellStyle name="Normal 10 2 3" xfId="288" xr:uid="{00000000-0005-0000-0000-000020010000}"/>
    <cellStyle name="Normal 10 2 4" xfId="289" xr:uid="{00000000-0005-0000-0000-000021010000}"/>
    <cellStyle name="Normal 10 2 5" xfId="290" xr:uid="{00000000-0005-0000-0000-000022010000}"/>
    <cellStyle name="Normal 10 3" xfId="291" xr:uid="{00000000-0005-0000-0000-000023010000}"/>
    <cellStyle name="Normal 10 4" xfId="292" xr:uid="{00000000-0005-0000-0000-000024010000}"/>
    <cellStyle name="Normal 10 5" xfId="293" xr:uid="{00000000-0005-0000-0000-000025010000}"/>
    <cellStyle name="Normal 10 6" xfId="294" xr:uid="{00000000-0005-0000-0000-000026010000}"/>
    <cellStyle name="Normal 11" xfId="295" xr:uid="{00000000-0005-0000-0000-000027010000}"/>
    <cellStyle name="Normal 11 2" xfId="296" xr:uid="{00000000-0005-0000-0000-000028010000}"/>
    <cellStyle name="Normal 11 3" xfId="297" xr:uid="{00000000-0005-0000-0000-000029010000}"/>
    <cellStyle name="Normal 11 3 2" xfId="298" xr:uid="{00000000-0005-0000-0000-00002A010000}"/>
    <cellStyle name="Normal 11 3 3" xfId="299" xr:uid="{00000000-0005-0000-0000-00002B010000}"/>
    <cellStyle name="Normal 11 3 4" xfId="300" xr:uid="{00000000-0005-0000-0000-00002C010000}"/>
    <cellStyle name="Normal 11 3 5" xfId="301" xr:uid="{00000000-0005-0000-0000-00002D010000}"/>
    <cellStyle name="Normal 11 4" xfId="302" xr:uid="{00000000-0005-0000-0000-00002E010000}"/>
    <cellStyle name="Normal 11 5" xfId="303" xr:uid="{00000000-0005-0000-0000-00002F010000}"/>
    <cellStyle name="Normal 11 6" xfId="304" xr:uid="{00000000-0005-0000-0000-000030010000}"/>
    <cellStyle name="Normal 11 7" xfId="305" xr:uid="{00000000-0005-0000-0000-000031010000}"/>
    <cellStyle name="Normal 12" xfId="306" xr:uid="{00000000-0005-0000-0000-000032010000}"/>
    <cellStyle name="Normal 12 2" xfId="307" xr:uid="{00000000-0005-0000-0000-000033010000}"/>
    <cellStyle name="Normal 12 2 2" xfId="308" xr:uid="{00000000-0005-0000-0000-000034010000}"/>
    <cellStyle name="Normal 12 2 3" xfId="309" xr:uid="{00000000-0005-0000-0000-000035010000}"/>
    <cellStyle name="Normal 12 2 4" xfId="310" xr:uid="{00000000-0005-0000-0000-000036010000}"/>
    <cellStyle name="Normal 12 2 5" xfId="311" xr:uid="{00000000-0005-0000-0000-000037010000}"/>
    <cellStyle name="Normal 12 3" xfId="312" xr:uid="{00000000-0005-0000-0000-000038010000}"/>
    <cellStyle name="Normal 12 4" xfId="313" xr:uid="{00000000-0005-0000-0000-000039010000}"/>
    <cellStyle name="Normal 12 5" xfId="314" xr:uid="{00000000-0005-0000-0000-00003A010000}"/>
    <cellStyle name="Normal 12 6" xfId="315" xr:uid="{00000000-0005-0000-0000-00003B010000}"/>
    <cellStyle name="Normal 13" xfId="316" xr:uid="{00000000-0005-0000-0000-00003C010000}"/>
    <cellStyle name="Normal 13 2" xfId="317" xr:uid="{00000000-0005-0000-0000-00003D010000}"/>
    <cellStyle name="Normal 13 2 2" xfId="318" xr:uid="{00000000-0005-0000-0000-00003E010000}"/>
    <cellStyle name="Normal 13 2 3" xfId="319" xr:uid="{00000000-0005-0000-0000-00003F010000}"/>
    <cellStyle name="Normal 13 2 4" xfId="320" xr:uid="{00000000-0005-0000-0000-000040010000}"/>
    <cellStyle name="Normal 13 2 5" xfId="321" xr:uid="{00000000-0005-0000-0000-000041010000}"/>
    <cellStyle name="Normal 13 3" xfId="322" xr:uid="{00000000-0005-0000-0000-000042010000}"/>
    <cellStyle name="Normal 13 4" xfId="323" xr:uid="{00000000-0005-0000-0000-000043010000}"/>
    <cellStyle name="Normal 13 5" xfId="324" xr:uid="{00000000-0005-0000-0000-000044010000}"/>
    <cellStyle name="Normal 13 6" xfId="325" xr:uid="{00000000-0005-0000-0000-000045010000}"/>
    <cellStyle name="Normal 14" xfId="326" xr:uid="{00000000-0005-0000-0000-000046010000}"/>
    <cellStyle name="Normal 14 2" xfId="327" xr:uid="{00000000-0005-0000-0000-000047010000}"/>
    <cellStyle name="Normal 14 2 2" xfId="328" xr:uid="{00000000-0005-0000-0000-000048010000}"/>
    <cellStyle name="Normal 14 2 3" xfId="329" xr:uid="{00000000-0005-0000-0000-000049010000}"/>
    <cellStyle name="Normal 14 2 4" xfId="330" xr:uid="{00000000-0005-0000-0000-00004A010000}"/>
    <cellStyle name="Normal 14 2 5" xfId="331" xr:uid="{00000000-0005-0000-0000-00004B010000}"/>
    <cellStyle name="Normal 14 3" xfId="332" xr:uid="{00000000-0005-0000-0000-00004C010000}"/>
    <cellStyle name="Normal 14 4" xfId="333" xr:uid="{00000000-0005-0000-0000-00004D010000}"/>
    <cellStyle name="Normal 14 5" xfId="334" xr:uid="{00000000-0005-0000-0000-00004E010000}"/>
    <cellStyle name="Normal 14 6" xfId="335" xr:uid="{00000000-0005-0000-0000-00004F010000}"/>
    <cellStyle name="Normal 15" xfId="336" xr:uid="{00000000-0005-0000-0000-000050010000}"/>
    <cellStyle name="Normal 15 2" xfId="337" xr:uid="{00000000-0005-0000-0000-000051010000}"/>
    <cellStyle name="Normal 15 2 2" xfId="338" xr:uid="{00000000-0005-0000-0000-000052010000}"/>
    <cellStyle name="Normal 15 2 3" xfId="339" xr:uid="{00000000-0005-0000-0000-000053010000}"/>
    <cellStyle name="Normal 15 2 4" xfId="340" xr:uid="{00000000-0005-0000-0000-000054010000}"/>
    <cellStyle name="Normal 15 2 5" xfId="341" xr:uid="{00000000-0005-0000-0000-000055010000}"/>
    <cellStyle name="Normal 15 3" xfId="342" xr:uid="{00000000-0005-0000-0000-000056010000}"/>
    <cellStyle name="Normal 15 4" xfId="343" xr:uid="{00000000-0005-0000-0000-000057010000}"/>
    <cellStyle name="Normal 15 5" xfId="344" xr:uid="{00000000-0005-0000-0000-000058010000}"/>
    <cellStyle name="Normal 15 6" xfId="345" xr:uid="{00000000-0005-0000-0000-000059010000}"/>
    <cellStyle name="Normal 16" xfId="346" xr:uid="{00000000-0005-0000-0000-00005A010000}"/>
    <cellStyle name="Normal 16 2" xfId="347" xr:uid="{00000000-0005-0000-0000-00005B010000}"/>
    <cellStyle name="Normal 16 2 2" xfId="348" xr:uid="{00000000-0005-0000-0000-00005C010000}"/>
    <cellStyle name="Normal 16 2 3" xfId="349" xr:uid="{00000000-0005-0000-0000-00005D010000}"/>
    <cellStyle name="Normal 16 2 4" xfId="350" xr:uid="{00000000-0005-0000-0000-00005E010000}"/>
    <cellStyle name="Normal 16 2 5" xfId="351" xr:uid="{00000000-0005-0000-0000-00005F010000}"/>
    <cellStyle name="Normal 16 3" xfId="352" xr:uid="{00000000-0005-0000-0000-000060010000}"/>
    <cellStyle name="Normal 16 4" xfId="353" xr:uid="{00000000-0005-0000-0000-000061010000}"/>
    <cellStyle name="Normal 16 5" xfId="354" xr:uid="{00000000-0005-0000-0000-000062010000}"/>
    <cellStyle name="Normal 16 6" xfId="355" xr:uid="{00000000-0005-0000-0000-000063010000}"/>
    <cellStyle name="Normal 17" xfId="356" xr:uid="{00000000-0005-0000-0000-000064010000}"/>
    <cellStyle name="Normal 17 2" xfId="357" xr:uid="{00000000-0005-0000-0000-000065010000}"/>
    <cellStyle name="Normal 17 2 2" xfId="358" xr:uid="{00000000-0005-0000-0000-000066010000}"/>
    <cellStyle name="Normal 17 2 3" xfId="359" xr:uid="{00000000-0005-0000-0000-000067010000}"/>
    <cellStyle name="Normal 17 2 4" xfId="360" xr:uid="{00000000-0005-0000-0000-000068010000}"/>
    <cellStyle name="Normal 17 2 5" xfId="361" xr:uid="{00000000-0005-0000-0000-000069010000}"/>
    <cellStyle name="Normal 17 3" xfId="362" xr:uid="{00000000-0005-0000-0000-00006A010000}"/>
    <cellStyle name="Normal 17 4" xfId="363" xr:uid="{00000000-0005-0000-0000-00006B010000}"/>
    <cellStyle name="Normal 17 5" xfId="364" xr:uid="{00000000-0005-0000-0000-00006C010000}"/>
    <cellStyle name="Normal 17 6" xfId="365" xr:uid="{00000000-0005-0000-0000-00006D010000}"/>
    <cellStyle name="Normal 18" xfId="366" xr:uid="{00000000-0005-0000-0000-00006E010000}"/>
    <cellStyle name="Normal 18 2" xfId="367" xr:uid="{00000000-0005-0000-0000-00006F010000}"/>
    <cellStyle name="Normal 18 2 2" xfId="368" xr:uid="{00000000-0005-0000-0000-000070010000}"/>
    <cellStyle name="Normal 18 2 3" xfId="369" xr:uid="{00000000-0005-0000-0000-000071010000}"/>
    <cellStyle name="Normal 18 2 4" xfId="370" xr:uid="{00000000-0005-0000-0000-000072010000}"/>
    <cellStyle name="Normal 18 2 5" xfId="371" xr:uid="{00000000-0005-0000-0000-000073010000}"/>
    <cellStyle name="Normal 18 3" xfId="372" xr:uid="{00000000-0005-0000-0000-000074010000}"/>
    <cellStyle name="Normal 18 4" xfId="373" xr:uid="{00000000-0005-0000-0000-000075010000}"/>
    <cellStyle name="Normal 18 5" xfId="374" xr:uid="{00000000-0005-0000-0000-000076010000}"/>
    <cellStyle name="Normal 18 6" xfId="375" xr:uid="{00000000-0005-0000-0000-000077010000}"/>
    <cellStyle name="Normal 19" xfId="376" xr:uid="{00000000-0005-0000-0000-000078010000}"/>
    <cellStyle name="Normal 19 2" xfId="377" xr:uid="{00000000-0005-0000-0000-000079010000}"/>
    <cellStyle name="Normal 19 2 2" xfId="378" xr:uid="{00000000-0005-0000-0000-00007A010000}"/>
    <cellStyle name="Normal 19 2 3" xfId="379" xr:uid="{00000000-0005-0000-0000-00007B010000}"/>
    <cellStyle name="Normal 19 2 4" xfId="380" xr:uid="{00000000-0005-0000-0000-00007C010000}"/>
    <cellStyle name="Normal 19 2 5" xfId="381" xr:uid="{00000000-0005-0000-0000-00007D010000}"/>
    <cellStyle name="Normal 19 3" xfId="382" xr:uid="{00000000-0005-0000-0000-00007E010000}"/>
    <cellStyle name="Normal 19 4" xfId="383" xr:uid="{00000000-0005-0000-0000-00007F010000}"/>
    <cellStyle name="Normal 19 5" xfId="384" xr:uid="{00000000-0005-0000-0000-000080010000}"/>
    <cellStyle name="Normal 19 6" xfId="385" xr:uid="{00000000-0005-0000-0000-000081010000}"/>
    <cellStyle name="Normal 2" xfId="386" xr:uid="{00000000-0005-0000-0000-000082010000}"/>
    <cellStyle name="Normal 2 2" xfId="387" xr:uid="{00000000-0005-0000-0000-000083010000}"/>
    <cellStyle name="Normal 2 2 2" xfId="388" xr:uid="{00000000-0005-0000-0000-000084010000}"/>
    <cellStyle name="Normal 2 2 3" xfId="389" xr:uid="{00000000-0005-0000-0000-000085010000}"/>
    <cellStyle name="Normal 2 3" xfId="390" xr:uid="{00000000-0005-0000-0000-000086010000}"/>
    <cellStyle name="Normal 2 4" xfId="391" xr:uid="{00000000-0005-0000-0000-000087010000}"/>
    <cellStyle name="Normal 2 4 2" xfId="392" xr:uid="{00000000-0005-0000-0000-000088010000}"/>
    <cellStyle name="Normal 2 4 3" xfId="393" xr:uid="{00000000-0005-0000-0000-000089010000}"/>
    <cellStyle name="Normal 2 4 4" xfId="394" xr:uid="{00000000-0005-0000-0000-00008A010000}"/>
    <cellStyle name="Normal 2 4 5" xfId="395" xr:uid="{00000000-0005-0000-0000-00008B010000}"/>
    <cellStyle name="Normal 2 5" xfId="396" xr:uid="{00000000-0005-0000-0000-00008C010000}"/>
    <cellStyle name="Normal 2 5 2" xfId="397" xr:uid="{00000000-0005-0000-0000-00008D010000}"/>
    <cellStyle name="Normal 2 5 3" xfId="398" xr:uid="{00000000-0005-0000-0000-00008E010000}"/>
    <cellStyle name="Normal 2 5 4" xfId="399" xr:uid="{00000000-0005-0000-0000-00008F010000}"/>
    <cellStyle name="Normal 2 5 5" xfId="400" xr:uid="{00000000-0005-0000-0000-000090010000}"/>
    <cellStyle name="Normal 2 6" xfId="401" xr:uid="{00000000-0005-0000-0000-000091010000}"/>
    <cellStyle name="Normal 2 6 2" xfId="402" xr:uid="{00000000-0005-0000-0000-000092010000}"/>
    <cellStyle name="Normal 2 6 3" xfId="403" xr:uid="{00000000-0005-0000-0000-000093010000}"/>
    <cellStyle name="Normal 2 6 4" xfId="404" xr:uid="{00000000-0005-0000-0000-000094010000}"/>
    <cellStyle name="Normal 2 6 5" xfId="405" xr:uid="{00000000-0005-0000-0000-000095010000}"/>
    <cellStyle name="Normal 2 7" xfId="406" xr:uid="{00000000-0005-0000-0000-000096010000}"/>
    <cellStyle name="Normal 2 7 2" xfId="407" xr:uid="{00000000-0005-0000-0000-000097010000}"/>
    <cellStyle name="Normal 2 7 3" xfId="408" xr:uid="{00000000-0005-0000-0000-000098010000}"/>
    <cellStyle name="Normal 2 7 4" xfId="409" xr:uid="{00000000-0005-0000-0000-000099010000}"/>
    <cellStyle name="Normal 2 8" xfId="410" xr:uid="{00000000-0005-0000-0000-00009A010000}"/>
    <cellStyle name="Normal 20" xfId="411" xr:uid="{00000000-0005-0000-0000-00009B010000}"/>
    <cellStyle name="Normal 20 2" xfId="412" xr:uid="{00000000-0005-0000-0000-00009C010000}"/>
    <cellStyle name="Normal 20 2 2" xfId="413" xr:uid="{00000000-0005-0000-0000-00009D010000}"/>
    <cellStyle name="Normal 20 2 3" xfId="414" xr:uid="{00000000-0005-0000-0000-00009E010000}"/>
    <cellStyle name="Normal 20 2 4" xfId="415" xr:uid="{00000000-0005-0000-0000-00009F010000}"/>
    <cellStyle name="Normal 20 2 5" xfId="416" xr:uid="{00000000-0005-0000-0000-0000A0010000}"/>
    <cellStyle name="Normal 20 3" xfId="417" xr:uid="{00000000-0005-0000-0000-0000A1010000}"/>
    <cellStyle name="Normal 20 4" xfId="418" xr:uid="{00000000-0005-0000-0000-0000A2010000}"/>
    <cellStyle name="Normal 20 5" xfId="419" xr:uid="{00000000-0005-0000-0000-0000A3010000}"/>
    <cellStyle name="Normal 20 6" xfId="420" xr:uid="{00000000-0005-0000-0000-0000A4010000}"/>
    <cellStyle name="Normal 21" xfId="421" xr:uid="{00000000-0005-0000-0000-0000A5010000}"/>
    <cellStyle name="Normal 21 2" xfId="422" xr:uid="{00000000-0005-0000-0000-0000A6010000}"/>
    <cellStyle name="Normal 21 2 2" xfId="423" xr:uid="{00000000-0005-0000-0000-0000A7010000}"/>
    <cellStyle name="Normal 21 2 3" xfId="424" xr:uid="{00000000-0005-0000-0000-0000A8010000}"/>
    <cellStyle name="Normal 21 2 4" xfId="425" xr:uid="{00000000-0005-0000-0000-0000A9010000}"/>
    <cellStyle name="Normal 21 2 5" xfId="426" xr:uid="{00000000-0005-0000-0000-0000AA010000}"/>
    <cellStyle name="Normal 21 3" xfId="427" xr:uid="{00000000-0005-0000-0000-0000AB010000}"/>
    <cellStyle name="Normal 21 4" xfId="428" xr:uid="{00000000-0005-0000-0000-0000AC010000}"/>
    <cellStyle name="Normal 21 5" xfId="429" xr:uid="{00000000-0005-0000-0000-0000AD010000}"/>
    <cellStyle name="Normal 21 6" xfId="430" xr:uid="{00000000-0005-0000-0000-0000AE010000}"/>
    <cellStyle name="Normal 22" xfId="431" xr:uid="{00000000-0005-0000-0000-0000AF010000}"/>
    <cellStyle name="Normal 22 2" xfId="432" xr:uid="{00000000-0005-0000-0000-0000B0010000}"/>
    <cellStyle name="Normal 22 2 2" xfId="433" xr:uid="{00000000-0005-0000-0000-0000B1010000}"/>
    <cellStyle name="Normal 22 2 3" xfId="434" xr:uid="{00000000-0005-0000-0000-0000B2010000}"/>
    <cellStyle name="Normal 22 2 4" xfId="435" xr:uid="{00000000-0005-0000-0000-0000B3010000}"/>
    <cellStyle name="Normal 22 2 5" xfId="436" xr:uid="{00000000-0005-0000-0000-0000B4010000}"/>
    <cellStyle name="Normal 22 3" xfId="437" xr:uid="{00000000-0005-0000-0000-0000B5010000}"/>
    <cellStyle name="Normal 22 4" xfId="438" xr:uid="{00000000-0005-0000-0000-0000B6010000}"/>
    <cellStyle name="Normal 22 5" xfId="439" xr:uid="{00000000-0005-0000-0000-0000B7010000}"/>
    <cellStyle name="Normal 22 6" xfId="440" xr:uid="{00000000-0005-0000-0000-0000B8010000}"/>
    <cellStyle name="Normal 23" xfId="441" xr:uid="{00000000-0005-0000-0000-0000B9010000}"/>
    <cellStyle name="Normal 23 2" xfId="442" xr:uid="{00000000-0005-0000-0000-0000BA010000}"/>
    <cellStyle name="Normal 23 2 2" xfId="443" xr:uid="{00000000-0005-0000-0000-0000BB010000}"/>
    <cellStyle name="Normal 23 2 3" xfId="444" xr:uid="{00000000-0005-0000-0000-0000BC010000}"/>
    <cellStyle name="Normal 23 2 4" xfId="445" xr:uid="{00000000-0005-0000-0000-0000BD010000}"/>
    <cellStyle name="Normal 23 2 5" xfId="446" xr:uid="{00000000-0005-0000-0000-0000BE010000}"/>
    <cellStyle name="Normal 23 3" xfId="447" xr:uid="{00000000-0005-0000-0000-0000BF010000}"/>
    <cellStyle name="Normal 23 4" xfId="448" xr:uid="{00000000-0005-0000-0000-0000C0010000}"/>
    <cellStyle name="Normal 23 5" xfId="449" xr:uid="{00000000-0005-0000-0000-0000C1010000}"/>
    <cellStyle name="Normal 23 6" xfId="450" xr:uid="{00000000-0005-0000-0000-0000C2010000}"/>
    <cellStyle name="Normal 24" xfId="451" xr:uid="{00000000-0005-0000-0000-0000C3010000}"/>
    <cellStyle name="Normal 24 2" xfId="452" xr:uid="{00000000-0005-0000-0000-0000C4010000}"/>
    <cellStyle name="Normal 24 2 2" xfId="453" xr:uid="{00000000-0005-0000-0000-0000C5010000}"/>
    <cellStyle name="Normal 24 2 3" xfId="454" xr:uid="{00000000-0005-0000-0000-0000C6010000}"/>
    <cellStyle name="Normal 24 2 4" xfId="455" xr:uid="{00000000-0005-0000-0000-0000C7010000}"/>
    <cellStyle name="Normal 24 2 5" xfId="456" xr:uid="{00000000-0005-0000-0000-0000C8010000}"/>
    <cellStyle name="Normal 24 3" xfId="457" xr:uid="{00000000-0005-0000-0000-0000C9010000}"/>
    <cellStyle name="Normal 24 4" xfId="458" xr:uid="{00000000-0005-0000-0000-0000CA010000}"/>
    <cellStyle name="Normal 24 5" xfId="459" xr:uid="{00000000-0005-0000-0000-0000CB010000}"/>
    <cellStyle name="Normal 24 6" xfId="460" xr:uid="{00000000-0005-0000-0000-0000CC010000}"/>
    <cellStyle name="Normal 25" xfId="461" xr:uid="{00000000-0005-0000-0000-0000CD010000}"/>
    <cellStyle name="Normal 25 2" xfId="462" xr:uid="{00000000-0005-0000-0000-0000CE010000}"/>
    <cellStyle name="Normal 25 2 2" xfId="463" xr:uid="{00000000-0005-0000-0000-0000CF010000}"/>
    <cellStyle name="Normal 25 2 3" xfId="464" xr:uid="{00000000-0005-0000-0000-0000D0010000}"/>
    <cellStyle name="Normal 25 2 4" xfId="465" xr:uid="{00000000-0005-0000-0000-0000D1010000}"/>
    <cellStyle name="Normal 25 2 5" xfId="466" xr:uid="{00000000-0005-0000-0000-0000D2010000}"/>
    <cellStyle name="Normal 25 3" xfId="467" xr:uid="{00000000-0005-0000-0000-0000D3010000}"/>
    <cellStyle name="Normal 25 4" xfId="468" xr:uid="{00000000-0005-0000-0000-0000D4010000}"/>
    <cellStyle name="Normal 25 5" xfId="469" xr:uid="{00000000-0005-0000-0000-0000D5010000}"/>
    <cellStyle name="Normal 25 6" xfId="470" xr:uid="{00000000-0005-0000-0000-0000D6010000}"/>
    <cellStyle name="Normal 26" xfId="471" xr:uid="{00000000-0005-0000-0000-0000D7010000}"/>
    <cellStyle name="Normal 26 2" xfId="472" xr:uid="{00000000-0005-0000-0000-0000D8010000}"/>
    <cellStyle name="Normal 26 3" xfId="473" xr:uid="{00000000-0005-0000-0000-0000D9010000}"/>
    <cellStyle name="Normal 26 4" xfId="474" xr:uid="{00000000-0005-0000-0000-0000DA010000}"/>
    <cellStyle name="Normal 26 5" xfId="475" xr:uid="{00000000-0005-0000-0000-0000DB010000}"/>
    <cellStyle name="Normal 27" xfId="476" xr:uid="{00000000-0005-0000-0000-0000DC010000}"/>
    <cellStyle name="Normal 27 2" xfId="477" xr:uid="{00000000-0005-0000-0000-0000DD010000}"/>
    <cellStyle name="Normal 27 3" xfId="478" xr:uid="{00000000-0005-0000-0000-0000DE010000}"/>
    <cellStyle name="Normal 27 4" xfId="479" xr:uid="{00000000-0005-0000-0000-0000DF010000}"/>
    <cellStyle name="Normal 27 5" xfId="480" xr:uid="{00000000-0005-0000-0000-0000E0010000}"/>
    <cellStyle name="Normal 28" xfId="481" xr:uid="{00000000-0005-0000-0000-0000E1010000}"/>
    <cellStyle name="Normal 28 2" xfId="482" xr:uid="{00000000-0005-0000-0000-0000E2010000}"/>
    <cellStyle name="Normal 28 3" xfId="483" xr:uid="{00000000-0005-0000-0000-0000E3010000}"/>
    <cellStyle name="Normal 28 4" xfId="484" xr:uid="{00000000-0005-0000-0000-0000E4010000}"/>
    <cellStyle name="Normal 28 5" xfId="485" xr:uid="{00000000-0005-0000-0000-0000E5010000}"/>
    <cellStyle name="Normal 29" xfId="486" xr:uid="{00000000-0005-0000-0000-0000E6010000}"/>
    <cellStyle name="Normal 29 2" xfId="487" xr:uid="{00000000-0005-0000-0000-0000E7010000}"/>
    <cellStyle name="Normal 29 3" xfId="488" xr:uid="{00000000-0005-0000-0000-0000E8010000}"/>
    <cellStyle name="Normal 29 4" xfId="489" xr:uid="{00000000-0005-0000-0000-0000E9010000}"/>
    <cellStyle name="Normal 29 5" xfId="490" xr:uid="{00000000-0005-0000-0000-0000EA010000}"/>
    <cellStyle name="Normal 3" xfId="491" xr:uid="{00000000-0005-0000-0000-0000EB010000}"/>
    <cellStyle name="Normal 3 10" xfId="492" xr:uid="{00000000-0005-0000-0000-0000EC010000}"/>
    <cellStyle name="Normal 3 10 2" xfId="493" xr:uid="{00000000-0005-0000-0000-0000ED010000}"/>
    <cellStyle name="Normal 3 10 2 2" xfId="494" xr:uid="{00000000-0005-0000-0000-0000EE010000}"/>
    <cellStyle name="Normal 3 10 2 3" xfId="495" xr:uid="{00000000-0005-0000-0000-0000EF010000}"/>
    <cellStyle name="Normal 3 10 2 4" xfId="496" xr:uid="{00000000-0005-0000-0000-0000F0010000}"/>
    <cellStyle name="Normal 3 10 2 5" xfId="497" xr:uid="{00000000-0005-0000-0000-0000F1010000}"/>
    <cellStyle name="Normal 3 10 3" xfId="498" xr:uid="{00000000-0005-0000-0000-0000F2010000}"/>
    <cellStyle name="Normal 3 10 4" xfId="499" xr:uid="{00000000-0005-0000-0000-0000F3010000}"/>
    <cellStyle name="Normal 3 10 5" xfId="500" xr:uid="{00000000-0005-0000-0000-0000F4010000}"/>
    <cellStyle name="Normal 3 10 6" xfId="501" xr:uid="{00000000-0005-0000-0000-0000F5010000}"/>
    <cellStyle name="Normal 3 11" xfId="502" xr:uid="{00000000-0005-0000-0000-0000F6010000}"/>
    <cellStyle name="Normal 3 11 2" xfId="503" xr:uid="{00000000-0005-0000-0000-0000F7010000}"/>
    <cellStyle name="Normal 3 11 2 2" xfId="504" xr:uid="{00000000-0005-0000-0000-0000F8010000}"/>
    <cellStyle name="Normal 3 11 2 3" xfId="505" xr:uid="{00000000-0005-0000-0000-0000F9010000}"/>
    <cellStyle name="Normal 3 11 2 4" xfId="506" xr:uid="{00000000-0005-0000-0000-0000FA010000}"/>
    <cellStyle name="Normal 3 11 2 5" xfId="507" xr:uid="{00000000-0005-0000-0000-0000FB010000}"/>
    <cellStyle name="Normal 3 11 3" xfId="508" xr:uid="{00000000-0005-0000-0000-0000FC010000}"/>
    <cellStyle name="Normal 3 11 4" xfId="509" xr:uid="{00000000-0005-0000-0000-0000FD010000}"/>
    <cellStyle name="Normal 3 11 5" xfId="510" xr:uid="{00000000-0005-0000-0000-0000FE010000}"/>
    <cellStyle name="Normal 3 11 6" xfId="511" xr:uid="{00000000-0005-0000-0000-0000FF010000}"/>
    <cellStyle name="Normal 3 12" xfId="512" xr:uid="{00000000-0005-0000-0000-000000020000}"/>
    <cellStyle name="Normal 3 12 2" xfId="513" xr:uid="{00000000-0005-0000-0000-000001020000}"/>
    <cellStyle name="Normal 3 12 3" xfId="514" xr:uid="{00000000-0005-0000-0000-000002020000}"/>
    <cellStyle name="Normal 3 12 4" xfId="515" xr:uid="{00000000-0005-0000-0000-000003020000}"/>
    <cellStyle name="Normal 3 12 5" xfId="516" xr:uid="{00000000-0005-0000-0000-000004020000}"/>
    <cellStyle name="Normal 3 13" xfId="517" xr:uid="{00000000-0005-0000-0000-000005020000}"/>
    <cellStyle name="Normal 3 13 2" xfId="518" xr:uid="{00000000-0005-0000-0000-000006020000}"/>
    <cellStyle name="Normal 3 13 3" xfId="519" xr:uid="{00000000-0005-0000-0000-000007020000}"/>
    <cellStyle name="Normal 3 13 4" xfId="520" xr:uid="{00000000-0005-0000-0000-000008020000}"/>
    <cellStyle name="Normal 3 13 5" xfId="521" xr:uid="{00000000-0005-0000-0000-000009020000}"/>
    <cellStyle name="Normal 3 14" xfId="522" xr:uid="{00000000-0005-0000-0000-00000A020000}"/>
    <cellStyle name="Normal 3 14 2" xfId="523" xr:uid="{00000000-0005-0000-0000-00000B020000}"/>
    <cellStyle name="Normal 3 14 3" xfId="524" xr:uid="{00000000-0005-0000-0000-00000C020000}"/>
    <cellStyle name="Normal 3 14 4" xfId="525" xr:uid="{00000000-0005-0000-0000-00000D020000}"/>
    <cellStyle name="Normal 3 14 5" xfId="526" xr:uid="{00000000-0005-0000-0000-00000E020000}"/>
    <cellStyle name="Normal 3 15" xfId="527" xr:uid="{00000000-0005-0000-0000-00000F020000}"/>
    <cellStyle name="Normal 3 15 2" xfId="528" xr:uid="{00000000-0005-0000-0000-000010020000}"/>
    <cellStyle name="Normal 3 15 3" xfId="529" xr:uid="{00000000-0005-0000-0000-000011020000}"/>
    <cellStyle name="Normal 3 15 4" xfId="530" xr:uid="{00000000-0005-0000-0000-000012020000}"/>
    <cellStyle name="Normal 3 15 5" xfId="531" xr:uid="{00000000-0005-0000-0000-000013020000}"/>
    <cellStyle name="Normal 3 16" xfId="532" xr:uid="{00000000-0005-0000-0000-000014020000}"/>
    <cellStyle name="Normal 3 17" xfId="533" xr:uid="{00000000-0005-0000-0000-000015020000}"/>
    <cellStyle name="Normal 3 17 2" xfId="534" xr:uid="{00000000-0005-0000-0000-000016020000}"/>
    <cellStyle name="Normal 3 17 3" xfId="535" xr:uid="{00000000-0005-0000-0000-000017020000}"/>
    <cellStyle name="Normal 3 17 4" xfId="536" xr:uid="{00000000-0005-0000-0000-000018020000}"/>
    <cellStyle name="Normal 3 17 5" xfId="537" xr:uid="{00000000-0005-0000-0000-000019020000}"/>
    <cellStyle name="Normal 3 18" xfId="538" xr:uid="{00000000-0005-0000-0000-00001A020000}"/>
    <cellStyle name="Normal 3 18 2" xfId="539" xr:uid="{00000000-0005-0000-0000-00001B020000}"/>
    <cellStyle name="Normal 3 18 3" xfId="540" xr:uid="{00000000-0005-0000-0000-00001C020000}"/>
    <cellStyle name="Normal 3 18 4" xfId="541" xr:uid="{00000000-0005-0000-0000-00001D020000}"/>
    <cellStyle name="Normal 3 18 5" xfId="542" xr:uid="{00000000-0005-0000-0000-00001E020000}"/>
    <cellStyle name="Normal 3 19" xfId="543" xr:uid="{00000000-0005-0000-0000-00001F020000}"/>
    <cellStyle name="Normal 3 19 2" xfId="544" xr:uid="{00000000-0005-0000-0000-000020020000}"/>
    <cellStyle name="Normal 3 19 3" xfId="545" xr:uid="{00000000-0005-0000-0000-000021020000}"/>
    <cellStyle name="Normal 3 19 4" xfId="546" xr:uid="{00000000-0005-0000-0000-000022020000}"/>
    <cellStyle name="Normal 3 19 5" xfId="547" xr:uid="{00000000-0005-0000-0000-000023020000}"/>
    <cellStyle name="Normal 3 2" xfId="548" xr:uid="{00000000-0005-0000-0000-000024020000}"/>
    <cellStyle name="Normal 3 2 2" xfId="549" xr:uid="{00000000-0005-0000-0000-000025020000}"/>
    <cellStyle name="Normal 3 2 2 2" xfId="550" xr:uid="{00000000-0005-0000-0000-000026020000}"/>
    <cellStyle name="Normal 3 2 2 3" xfId="551" xr:uid="{00000000-0005-0000-0000-000027020000}"/>
    <cellStyle name="Normal 3 2 2 4" xfId="552" xr:uid="{00000000-0005-0000-0000-000028020000}"/>
    <cellStyle name="Normal 3 2 2 5" xfId="553" xr:uid="{00000000-0005-0000-0000-000029020000}"/>
    <cellStyle name="Normal 3 2 3" xfId="554" xr:uid="{00000000-0005-0000-0000-00002A020000}"/>
    <cellStyle name="Normal 3 2 3 2" xfId="555" xr:uid="{00000000-0005-0000-0000-00002B020000}"/>
    <cellStyle name="Normal 3 2 3 3" xfId="556" xr:uid="{00000000-0005-0000-0000-00002C020000}"/>
    <cellStyle name="Normal 3 2 3 4" xfId="557" xr:uid="{00000000-0005-0000-0000-00002D020000}"/>
    <cellStyle name="Normal 3 2 3 5" xfId="558" xr:uid="{00000000-0005-0000-0000-00002E020000}"/>
    <cellStyle name="Normal 3 2 4" xfId="559" xr:uid="{00000000-0005-0000-0000-00002F020000}"/>
    <cellStyle name="Normal 3 2 4 2" xfId="560" xr:uid="{00000000-0005-0000-0000-000030020000}"/>
    <cellStyle name="Normal 3 2 4 3" xfId="561" xr:uid="{00000000-0005-0000-0000-000031020000}"/>
    <cellStyle name="Normal 3 2 4 4" xfId="562" xr:uid="{00000000-0005-0000-0000-000032020000}"/>
    <cellStyle name="Normal 3 2 4 5" xfId="563" xr:uid="{00000000-0005-0000-0000-000033020000}"/>
    <cellStyle name="Normal 3 2 5" xfId="564" xr:uid="{00000000-0005-0000-0000-000034020000}"/>
    <cellStyle name="Normal 3 2 6" xfId="565" xr:uid="{00000000-0005-0000-0000-000035020000}"/>
    <cellStyle name="Normal 3 2 7" xfId="566" xr:uid="{00000000-0005-0000-0000-000036020000}"/>
    <cellStyle name="Normal 3 2 8" xfId="567" xr:uid="{00000000-0005-0000-0000-000037020000}"/>
    <cellStyle name="Normal 3 20" xfId="568" xr:uid="{00000000-0005-0000-0000-000038020000}"/>
    <cellStyle name="Normal 3 20 2" xfId="569" xr:uid="{00000000-0005-0000-0000-000039020000}"/>
    <cellStyle name="Normal 3 20 3" xfId="570" xr:uid="{00000000-0005-0000-0000-00003A020000}"/>
    <cellStyle name="Normal 3 20 4" xfId="571" xr:uid="{00000000-0005-0000-0000-00003B020000}"/>
    <cellStyle name="Normal 3 20 5" xfId="572" xr:uid="{00000000-0005-0000-0000-00003C020000}"/>
    <cellStyle name="Normal 3 21" xfId="573" xr:uid="{00000000-0005-0000-0000-00003D020000}"/>
    <cellStyle name="Normal 3 21 2" xfId="574" xr:uid="{00000000-0005-0000-0000-00003E020000}"/>
    <cellStyle name="Normal 3 21 3" xfId="575" xr:uid="{00000000-0005-0000-0000-00003F020000}"/>
    <cellStyle name="Normal 3 21 4" xfId="576" xr:uid="{00000000-0005-0000-0000-000040020000}"/>
    <cellStyle name="Normal 3 21 5" xfId="577" xr:uid="{00000000-0005-0000-0000-000041020000}"/>
    <cellStyle name="Normal 3 22" xfId="578" xr:uid="{00000000-0005-0000-0000-000042020000}"/>
    <cellStyle name="Normal 3 23" xfId="579" xr:uid="{00000000-0005-0000-0000-000043020000}"/>
    <cellStyle name="Normal 3 24" xfId="580" xr:uid="{00000000-0005-0000-0000-000044020000}"/>
    <cellStyle name="Normal 3 25" xfId="581" xr:uid="{00000000-0005-0000-0000-000045020000}"/>
    <cellStyle name="Normal 3 26" xfId="582" xr:uid="{00000000-0005-0000-0000-000046020000}"/>
    <cellStyle name="Normal 3 27" xfId="583" xr:uid="{00000000-0005-0000-0000-000047020000}"/>
    <cellStyle name="Normal 3 28" xfId="584" xr:uid="{00000000-0005-0000-0000-000048020000}"/>
    <cellStyle name="Normal 3 29" xfId="585" xr:uid="{00000000-0005-0000-0000-000049020000}"/>
    <cellStyle name="Normal 3 3" xfId="586" xr:uid="{00000000-0005-0000-0000-00004A020000}"/>
    <cellStyle name="Normal 3 3 2" xfId="587" xr:uid="{00000000-0005-0000-0000-00004B020000}"/>
    <cellStyle name="Normal 3 3 2 2" xfId="588" xr:uid="{00000000-0005-0000-0000-00004C020000}"/>
    <cellStyle name="Normal 3 3 2 3" xfId="589" xr:uid="{00000000-0005-0000-0000-00004D020000}"/>
    <cellStyle name="Normal 3 3 2 4" xfId="590" xr:uid="{00000000-0005-0000-0000-00004E020000}"/>
    <cellStyle name="Normal 3 3 2 5" xfId="591" xr:uid="{00000000-0005-0000-0000-00004F020000}"/>
    <cellStyle name="Normal 3 3 3" xfId="592" xr:uid="{00000000-0005-0000-0000-000050020000}"/>
    <cellStyle name="Normal 3 3 3 2" xfId="593" xr:uid="{00000000-0005-0000-0000-000051020000}"/>
    <cellStyle name="Normal 3 3 3 3" xfId="594" xr:uid="{00000000-0005-0000-0000-000052020000}"/>
    <cellStyle name="Normal 3 3 3 4" xfId="595" xr:uid="{00000000-0005-0000-0000-000053020000}"/>
    <cellStyle name="Normal 3 3 3 5" xfId="596" xr:uid="{00000000-0005-0000-0000-000054020000}"/>
    <cellStyle name="Normal 3 3 4" xfId="597" xr:uid="{00000000-0005-0000-0000-000055020000}"/>
    <cellStyle name="Normal 3 3 4 2" xfId="598" xr:uid="{00000000-0005-0000-0000-000056020000}"/>
    <cellStyle name="Normal 3 3 4 3" xfId="599" xr:uid="{00000000-0005-0000-0000-000057020000}"/>
    <cellStyle name="Normal 3 3 4 4" xfId="600" xr:uid="{00000000-0005-0000-0000-000058020000}"/>
    <cellStyle name="Normal 3 3 4 5" xfId="601" xr:uid="{00000000-0005-0000-0000-000059020000}"/>
    <cellStyle name="Normal 3 3 5" xfId="602" xr:uid="{00000000-0005-0000-0000-00005A020000}"/>
    <cellStyle name="Normal 3 3 6" xfId="603" xr:uid="{00000000-0005-0000-0000-00005B020000}"/>
    <cellStyle name="Normal 3 3 7" xfId="604" xr:uid="{00000000-0005-0000-0000-00005C020000}"/>
    <cellStyle name="Normal 3 3 8" xfId="605" xr:uid="{00000000-0005-0000-0000-00005D020000}"/>
    <cellStyle name="Normal 3 30" xfId="606" xr:uid="{00000000-0005-0000-0000-00005E020000}"/>
    <cellStyle name="Normal 3 31" xfId="607" xr:uid="{00000000-0005-0000-0000-00005F020000}"/>
    <cellStyle name="Normal 3 4" xfId="608" xr:uid="{00000000-0005-0000-0000-000060020000}"/>
    <cellStyle name="Normal 3 4 2" xfId="609" xr:uid="{00000000-0005-0000-0000-000061020000}"/>
    <cellStyle name="Normal 3 4 2 2" xfId="610" xr:uid="{00000000-0005-0000-0000-000062020000}"/>
    <cellStyle name="Normal 3 4 2 3" xfId="611" xr:uid="{00000000-0005-0000-0000-000063020000}"/>
    <cellStyle name="Normal 3 4 2 4" xfId="612" xr:uid="{00000000-0005-0000-0000-000064020000}"/>
    <cellStyle name="Normal 3 4 2 5" xfId="613" xr:uid="{00000000-0005-0000-0000-000065020000}"/>
    <cellStyle name="Normal 3 4 3" xfId="614" xr:uid="{00000000-0005-0000-0000-000066020000}"/>
    <cellStyle name="Normal 3 4 3 2" xfId="615" xr:uid="{00000000-0005-0000-0000-000067020000}"/>
    <cellStyle name="Normal 3 4 3 3" xfId="616" xr:uid="{00000000-0005-0000-0000-000068020000}"/>
    <cellStyle name="Normal 3 4 3 4" xfId="617" xr:uid="{00000000-0005-0000-0000-000069020000}"/>
    <cellStyle name="Normal 3 4 3 5" xfId="618" xr:uid="{00000000-0005-0000-0000-00006A020000}"/>
    <cellStyle name="Normal 3 4 4" xfId="619" xr:uid="{00000000-0005-0000-0000-00006B020000}"/>
    <cellStyle name="Normal 3 4 5" xfId="620" xr:uid="{00000000-0005-0000-0000-00006C020000}"/>
    <cellStyle name="Normal 3 4 6" xfId="621" xr:uid="{00000000-0005-0000-0000-00006D020000}"/>
    <cellStyle name="Normal 3 4 7" xfId="622" xr:uid="{00000000-0005-0000-0000-00006E020000}"/>
    <cellStyle name="Normal 3 5" xfId="623" xr:uid="{00000000-0005-0000-0000-00006F020000}"/>
    <cellStyle name="Normal 3 5 2" xfId="624" xr:uid="{00000000-0005-0000-0000-000070020000}"/>
    <cellStyle name="Normal 3 5 2 2" xfId="625" xr:uid="{00000000-0005-0000-0000-000071020000}"/>
    <cellStyle name="Normal 3 5 2 3" xfId="626" xr:uid="{00000000-0005-0000-0000-000072020000}"/>
    <cellStyle name="Normal 3 5 2 4" xfId="627" xr:uid="{00000000-0005-0000-0000-000073020000}"/>
    <cellStyle name="Normal 3 5 2 5" xfId="628" xr:uid="{00000000-0005-0000-0000-000074020000}"/>
    <cellStyle name="Normal 3 5 3" xfId="629" xr:uid="{00000000-0005-0000-0000-000075020000}"/>
    <cellStyle name="Normal 3 5 4" xfId="630" xr:uid="{00000000-0005-0000-0000-000076020000}"/>
    <cellStyle name="Normal 3 5 5" xfId="631" xr:uid="{00000000-0005-0000-0000-000077020000}"/>
    <cellStyle name="Normal 3 5 6" xfId="632" xr:uid="{00000000-0005-0000-0000-000078020000}"/>
    <cellStyle name="Normal 3 6" xfId="633" xr:uid="{00000000-0005-0000-0000-000079020000}"/>
    <cellStyle name="Normal 3 6 2" xfId="634" xr:uid="{00000000-0005-0000-0000-00007A020000}"/>
    <cellStyle name="Normal 3 6 2 2" xfId="635" xr:uid="{00000000-0005-0000-0000-00007B020000}"/>
    <cellStyle name="Normal 3 6 2 3" xfId="636" xr:uid="{00000000-0005-0000-0000-00007C020000}"/>
    <cellStyle name="Normal 3 6 2 4" xfId="637" xr:uid="{00000000-0005-0000-0000-00007D020000}"/>
    <cellStyle name="Normal 3 6 2 5" xfId="638" xr:uid="{00000000-0005-0000-0000-00007E020000}"/>
    <cellStyle name="Normal 3 6 3" xfId="639" xr:uid="{00000000-0005-0000-0000-00007F020000}"/>
    <cellStyle name="Normal 3 6 4" xfId="640" xr:uid="{00000000-0005-0000-0000-000080020000}"/>
    <cellStyle name="Normal 3 6 5" xfId="641" xr:uid="{00000000-0005-0000-0000-000081020000}"/>
    <cellStyle name="Normal 3 6 6" xfId="642" xr:uid="{00000000-0005-0000-0000-000082020000}"/>
    <cellStyle name="Normal 3 7" xfId="643" xr:uid="{00000000-0005-0000-0000-000083020000}"/>
    <cellStyle name="Normal 3 7 2" xfId="644" xr:uid="{00000000-0005-0000-0000-000084020000}"/>
    <cellStyle name="Normal 3 7 2 2" xfId="645" xr:uid="{00000000-0005-0000-0000-000085020000}"/>
    <cellStyle name="Normal 3 7 2 3" xfId="646" xr:uid="{00000000-0005-0000-0000-000086020000}"/>
    <cellStyle name="Normal 3 7 2 4" xfId="647" xr:uid="{00000000-0005-0000-0000-000087020000}"/>
    <cellStyle name="Normal 3 7 2 5" xfId="648" xr:uid="{00000000-0005-0000-0000-000088020000}"/>
    <cellStyle name="Normal 3 7 3" xfId="649" xr:uid="{00000000-0005-0000-0000-000089020000}"/>
    <cellStyle name="Normal 3 7 4" xfId="650" xr:uid="{00000000-0005-0000-0000-00008A020000}"/>
    <cellStyle name="Normal 3 7 5" xfId="651" xr:uid="{00000000-0005-0000-0000-00008B020000}"/>
    <cellStyle name="Normal 3 7 6" xfId="652" xr:uid="{00000000-0005-0000-0000-00008C020000}"/>
    <cellStyle name="Normal 3 8" xfId="653" xr:uid="{00000000-0005-0000-0000-00008D020000}"/>
    <cellStyle name="Normal 3 8 2" xfId="654" xr:uid="{00000000-0005-0000-0000-00008E020000}"/>
    <cellStyle name="Normal 3 8 2 2" xfId="655" xr:uid="{00000000-0005-0000-0000-00008F020000}"/>
    <cellStyle name="Normal 3 8 2 3" xfId="656" xr:uid="{00000000-0005-0000-0000-000090020000}"/>
    <cellStyle name="Normal 3 8 2 4" xfId="657" xr:uid="{00000000-0005-0000-0000-000091020000}"/>
    <cellStyle name="Normal 3 8 2 5" xfId="658" xr:uid="{00000000-0005-0000-0000-000092020000}"/>
    <cellStyle name="Normal 3 8 3" xfId="659" xr:uid="{00000000-0005-0000-0000-000093020000}"/>
    <cellStyle name="Normal 3 8 4" xfId="660" xr:uid="{00000000-0005-0000-0000-000094020000}"/>
    <cellStyle name="Normal 3 8 5" xfId="661" xr:uid="{00000000-0005-0000-0000-000095020000}"/>
    <cellStyle name="Normal 3 8 6" xfId="662" xr:uid="{00000000-0005-0000-0000-000096020000}"/>
    <cellStyle name="Normal 3 9" xfId="663" xr:uid="{00000000-0005-0000-0000-000097020000}"/>
    <cellStyle name="Normal 3 9 2" xfId="664" xr:uid="{00000000-0005-0000-0000-000098020000}"/>
    <cellStyle name="Normal 3 9 2 2" xfId="665" xr:uid="{00000000-0005-0000-0000-000099020000}"/>
    <cellStyle name="Normal 3 9 2 3" xfId="666" xr:uid="{00000000-0005-0000-0000-00009A020000}"/>
    <cellStyle name="Normal 3 9 2 4" xfId="667" xr:uid="{00000000-0005-0000-0000-00009B020000}"/>
    <cellStyle name="Normal 3 9 2 5" xfId="668" xr:uid="{00000000-0005-0000-0000-00009C020000}"/>
    <cellStyle name="Normal 3 9 3" xfId="669" xr:uid="{00000000-0005-0000-0000-00009D020000}"/>
    <cellStyle name="Normal 3 9 4" xfId="670" xr:uid="{00000000-0005-0000-0000-00009E020000}"/>
    <cellStyle name="Normal 3 9 5" xfId="671" xr:uid="{00000000-0005-0000-0000-00009F020000}"/>
    <cellStyle name="Normal 3 9 6" xfId="672" xr:uid="{00000000-0005-0000-0000-0000A0020000}"/>
    <cellStyle name="Normal 30" xfId="673" xr:uid="{00000000-0005-0000-0000-0000A1020000}"/>
    <cellStyle name="Normal 30 2" xfId="674" xr:uid="{00000000-0005-0000-0000-0000A2020000}"/>
    <cellStyle name="Normal 30 3" xfId="675" xr:uid="{00000000-0005-0000-0000-0000A3020000}"/>
    <cellStyle name="Normal 30 4" xfId="676" xr:uid="{00000000-0005-0000-0000-0000A4020000}"/>
    <cellStyle name="Normal 30 5" xfId="677" xr:uid="{00000000-0005-0000-0000-0000A5020000}"/>
    <cellStyle name="Normal 31" xfId="678" xr:uid="{00000000-0005-0000-0000-0000A6020000}"/>
    <cellStyle name="Normal 31 2" xfId="679" xr:uid="{00000000-0005-0000-0000-0000A7020000}"/>
    <cellStyle name="Normal 31 3" xfId="680" xr:uid="{00000000-0005-0000-0000-0000A8020000}"/>
    <cellStyle name="Normal 31 4" xfId="681" xr:uid="{00000000-0005-0000-0000-0000A9020000}"/>
    <cellStyle name="Normal 31 5" xfId="682" xr:uid="{00000000-0005-0000-0000-0000AA020000}"/>
    <cellStyle name="Normal 32" xfId="683" xr:uid="{00000000-0005-0000-0000-0000AB020000}"/>
    <cellStyle name="Normal 32 2" xfId="684" xr:uid="{00000000-0005-0000-0000-0000AC020000}"/>
    <cellStyle name="Normal 32 3" xfId="685" xr:uid="{00000000-0005-0000-0000-0000AD020000}"/>
    <cellStyle name="Normal 32 4" xfId="686" xr:uid="{00000000-0005-0000-0000-0000AE020000}"/>
    <cellStyle name="Normal 32 5" xfId="687" xr:uid="{00000000-0005-0000-0000-0000AF020000}"/>
    <cellStyle name="Normal 33" xfId="688" xr:uid="{00000000-0005-0000-0000-0000B0020000}"/>
    <cellStyle name="Normal 33 2" xfId="689" xr:uid="{00000000-0005-0000-0000-0000B1020000}"/>
    <cellStyle name="Normal 33 3" xfId="690" xr:uid="{00000000-0005-0000-0000-0000B2020000}"/>
    <cellStyle name="Normal 33 4" xfId="691" xr:uid="{00000000-0005-0000-0000-0000B3020000}"/>
    <cellStyle name="Normal 33 5" xfId="692" xr:uid="{00000000-0005-0000-0000-0000B4020000}"/>
    <cellStyle name="Normal 34" xfId="693" xr:uid="{00000000-0005-0000-0000-0000B5020000}"/>
    <cellStyle name="Normal 34 2" xfId="694" xr:uid="{00000000-0005-0000-0000-0000B6020000}"/>
    <cellStyle name="Normal 34 3" xfId="695" xr:uid="{00000000-0005-0000-0000-0000B7020000}"/>
    <cellStyle name="Normal 34 4" xfId="696" xr:uid="{00000000-0005-0000-0000-0000B8020000}"/>
    <cellStyle name="Normal 34 5" xfId="697" xr:uid="{00000000-0005-0000-0000-0000B9020000}"/>
    <cellStyle name="Normal 35" xfId="698" xr:uid="{00000000-0005-0000-0000-0000BA020000}"/>
    <cellStyle name="Normal 35 2" xfId="699" xr:uid="{00000000-0005-0000-0000-0000BB020000}"/>
    <cellStyle name="Normal 35 3" xfId="700" xr:uid="{00000000-0005-0000-0000-0000BC020000}"/>
    <cellStyle name="Normal 35 4" xfId="701" xr:uid="{00000000-0005-0000-0000-0000BD020000}"/>
    <cellStyle name="Normal 35 5" xfId="702" xr:uid="{00000000-0005-0000-0000-0000BE020000}"/>
    <cellStyle name="Normal 36" xfId="703" xr:uid="{00000000-0005-0000-0000-0000BF020000}"/>
    <cellStyle name="Normal 36 2" xfId="704" xr:uid="{00000000-0005-0000-0000-0000C0020000}"/>
    <cellStyle name="Normal 36 3" xfId="705" xr:uid="{00000000-0005-0000-0000-0000C1020000}"/>
    <cellStyle name="Normal 36 4" xfId="706" xr:uid="{00000000-0005-0000-0000-0000C2020000}"/>
    <cellStyle name="Normal 36 5" xfId="707" xr:uid="{00000000-0005-0000-0000-0000C3020000}"/>
    <cellStyle name="Normal 37" xfId="708" xr:uid="{00000000-0005-0000-0000-0000C4020000}"/>
    <cellStyle name="Normal 38" xfId="709" xr:uid="{00000000-0005-0000-0000-0000C5020000}"/>
    <cellStyle name="Normal 39" xfId="710" xr:uid="{00000000-0005-0000-0000-0000C6020000}"/>
    <cellStyle name="Normal 4" xfId="711" xr:uid="{00000000-0005-0000-0000-0000C7020000}"/>
    <cellStyle name="Normal 4 2" xfId="712" xr:uid="{00000000-0005-0000-0000-0000C8020000}"/>
    <cellStyle name="Normal 4 3" xfId="713" xr:uid="{00000000-0005-0000-0000-0000C9020000}"/>
    <cellStyle name="Normal 4 4" xfId="714" xr:uid="{00000000-0005-0000-0000-0000CA020000}"/>
    <cellStyle name="Normal 40" xfId="715" xr:uid="{00000000-0005-0000-0000-0000CB020000}"/>
    <cellStyle name="Normal 41" xfId="716" xr:uid="{00000000-0005-0000-0000-0000CC020000}"/>
    <cellStyle name="Normal 42" xfId="717" xr:uid="{00000000-0005-0000-0000-0000CD020000}"/>
    <cellStyle name="Normal 43" xfId="718" xr:uid="{00000000-0005-0000-0000-0000CE020000}"/>
    <cellStyle name="Normal 44" xfId="719" xr:uid="{00000000-0005-0000-0000-0000CF020000}"/>
    <cellStyle name="Normal 45" xfId="720" xr:uid="{00000000-0005-0000-0000-0000D0020000}"/>
    <cellStyle name="Normal 46" xfId="721" xr:uid="{00000000-0005-0000-0000-0000D1020000}"/>
    <cellStyle name="Normal 47" xfId="722" xr:uid="{00000000-0005-0000-0000-0000D2020000}"/>
    <cellStyle name="Normal 48" xfId="723" xr:uid="{00000000-0005-0000-0000-0000D3020000}"/>
    <cellStyle name="Normal 49" xfId="724" xr:uid="{00000000-0005-0000-0000-0000D4020000}"/>
    <cellStyle name="Normal 5" xfId="725" xr:uid="{00000000-0005-0000-0000-0000D5020000}"/>
    <cellStyle name="Normal 50" xfId="726" xr:uid="{00000000-0005-0000-0000-0000D6020000}"/>
    <cellStyle name="Normal 6" xfId="727" xr:uid="{00000000-0005-0000-0000-0000D7020000}"/>
    <cellStyle name="Normal 7" xfId="728" xr:uid="{00000000-0005-0000-0000-0000D8020000}"/>
    <cellStyle name="Normal 7 2" xfId="729" xr:uid="{00000000-0005-0000-0000-0000D9020000}"/>
    <cellStyle name="Normal 7 2 2" xfId="730" xr:uid="{00000000-0005-0000-0000-0000DA020000}"/>
    <cellStyle name="Normal 7 2 3" xfId="731" xr:uid="{00000000-0005-0000-0000-0000DB020000}"/>
    <cellStyle name="Normal 7 2 4" xfId="732" xr:uid="{00000000-0005-0000-0000-0000DC020000}"/>
    <cellStyle name="Normal 7 2 5" xfId="733" xr:uid="{00000000-0005-0000-0000-0000DD020000}"/>
    <cellStyle name="Normal 7 3" xfId="734" xr:uid="{00000000-0005-0000-0000-0000DE020000}"/>
    <cellStyle name="Normal 7 3 2" xfId="735" xr:uid="{00000000-0005-0000-0000-0000DF020000}"/>
    <cellStyle name="Normal 7 3 3" xfId="736" xr:uid="{00000000-0005-0000-0000-0000E0020000}"/>
    <cellStyle name="Normal 7 3 4" xfId="737" xr:uid="{00000000-0005-0000-0000-0000E1020000}"/>
    <cellStyle name="Normal 7 3 5" xfId="738" xr:uid="{00000000-0005-0000-0000-0000E2020000}"/>
    <cellStyle name="Normal 7 4" xfId="739" xr:uid="{00000000-0005-0000-0000-0000E3020000}"/>
    <cellStyle name="Normal 7 4 2" xfId="740" xr:uid="{00000000-0005-0000-0000-0000E4020000}"/>
    <cellStyle name="Normal 7 4 3" xfId="741" xr:uid="{00000000-0005-0000-0000-0000E5020000}"/>
    <cellStyle name="Normal 7 4 4" xfId="742" xr:uid="{00000000-0005-0000-0000-0000E6020000}"/>
    <cellStyle name="Normal 7 4 5" xfId="743" xr:uid="{00000000-0005-0000-0000-0000E7020000}"/>
    <cellStyle name="Normal 7 5" xfId="744" xr:uid="{00000000-0005-0000-0000-0000E8020000}"/>
    <cellStyle name="Normal 7 6" xfId="745" xr:uid="{00000000-0005-0000-0000-0000E9020000}"/>
    <cellStyle name="Normal 7 7" xfId="746" xr:uid="{00000000-0005-0000-0000-0000EA020000}"/>
    <cellStyle name="Normal 7 8" xfId="747" xr:uid="{00000000-0005-0000-0000-0000EB020000}"/>
    <cellStyle name="Normal 8" xfId="748" xr:uid="{00000000-0005-0000-0000-0000EC020000}"/>
    <cellStyle name="Normal 8 2" xfId="749" xr:uid="{00000000-0005-0000-0000-0000ED020000}"/>
    <cellStyle name="Normal 8 2 2" xfId="750" xr:uid="{00000000-0005-0000-0000-0000EE020000}"/>
    <cellStyle name="Normal 8 2 3" xfId="751" xr:uid="{00000000-0005-0000-0000-0000EF020000}"/>
    <cellStyle name="Normal 8 2 4" xfId="752" xr:uid="{00000000-0005-0000-0000-0000F0020000}"/>
    <cellStyle name="Normal 8 2 5" xfId="753" xr:uid="{00000000-0005-0000-0000-0000F1020000}"/>
    <cellStyle name="Normal 8 3" xfId="754" xr:uid="{00000000-0005-0000-0000-0000F2020000}"/>
    <cellStyle name="Normal 8 3 2" xfId="755" xr:uid="{00000000-0005-0000-0000-0000F3020000}"/>
    <cellStyle name="Normal 8 3 3" xfId="756" xr:uid="{00000000-0005-0000-0000-0000F4020000}"/>
    <cellStyle name="Normal 8 3 4" xfId="757" xr:uid="{00000000-0005-0000-0000-0000F5020000}"/>
    <cellStyle name="Normal 8 3 5" xfId="758" xr:uid="{00000000-0005-0000-0000-0000F6020000}"/>
    <cellStyle name="Normal 8 4" xfId="759" xr:uid="{00000000-0005-0000-0000-0000F7020000}"/>
    <cellStyle name="Normal 8 4 2" xfId="760" xr:uid="{00000000-0005-0000-0000-0000F8020000}"/>
    <cellStyle name="Normal 8 4 3" xfId="761" xr:uid="{00000000-0005-0000-0000-0000F9020000}"/>
    <cellStyle name="Normal 8 4 4" xfId="762" xr:uid="{00000000-0005-0000-0000-0000FA020000}"/>
    <cellStyle name="Normal 8 4 5" xfId="763" xr:uid="{00000000-0005-0000-0000-0000FB020000}"/>
    <cellStyle name="Normal 8 5" xfId="764" xr:uid="{00000000-0005-0000-0000-0000FC020000}"/>
    <cellStyle name="Normal 8 6" xfId="765" xr:uid="{00000000-0005-0000-0000-0000FD020000}"/>
    <cellStyle name="Normal 8 7" xfId="766" xr:uid="{00000000-0005-0000-0000-0000FE020000}"/>
    <cellStyle name="Normal 8 8" xfId="767" xr:uid="{00000000-0005-0000-0000-0000FF020000}"/>
    <cellStyle name="Normal 9" xfId="768" xr:uid="{00000000-0005-0000-0000-000000030000}"/>
    <cellStyle name="Normal 9 2" xfId="769" xr:uid="{00000000-0005-0000-0000-000001030000}"/>
    <cellStyle name="Normal 9 2 2" xfId="770" xr:uid="{00000000-0005-0000-0000-000002030000}"/>
    <cellStyle name="Normal 9 2 2 2" xfId="771" xr:uid="{00000000-0005-0000-0000-000003030000}"/>
    <cellStyle name="Normal 9 2 2 3" xfId="772" xr:uid="{00000000-0005-0000-0000-000004030000}"/>
    <cellStyle name="Normal 9 2 2 4" xfId="773" xr:uid="{00000000-0005-0000-0000-000005030000}"/>
    <cellStyle name="Normal 9 2 2 5" xfId="774" xr:uid="{00000000-0005-0000-0000-000006030000}"/>
    <cellStyle name="Normal 9 3" xfId="775" xr:uid="{00000000-0005-0000-0000-000007030000}"/>
    <cellStyle name="Normal 9 3 2" xfId="776" xr:uid="{00000000-0005-0000-0000-000008030000}"/>
    <cellStyle name="Normal 9 3 3" xfId="777" xr:uid="{00000000-0005-0000-0000-000009030000}"/>
    <cellStyle name="Normal 9 3 4" xfId="778" xr:uid="{00000000-0005-0000-0000-00000A030000}"/>
    <cellStyle name="Normal 9 3 5" xfId="779" xr:uid="{00000000-0005-0000-0000-00000B030000}"/>
    <cellStyle name="Normal 9 4" xfId="780" xr:uid="{00000000-0005-0000-0000-00000C030000}"/>
    <cellStyle name="Normal 9 5" xfId="781" xr:uid="{00000000-0005-0000-0000-00000D030000}"/>
    <cellStyle name="Normal 9 6" xfId="782" xr:uid="{00000000-0005-0000-0000-00000E030000}"/>
    <cellStyle name="Normal 9 7" xfId="783" xr:uid="{00000000-0005-0000-0000-00000F030000}"/>
    <cellStyle name="Note" xfId="784" builtinId="10" customBuiltin="1"/>
    <cellStyle name="Note 2" xfId="785" xr:uid="{00000000-0005-0000-0000-000011030000}"/>
    <cellStyle name="Note 2 10" xfId="786" xr:uid="{00000000-0005-0000-0000-000012030000}"/>
    <cellStyle name="Note 2 10 2" xfId="787" xr:uid="{00000000-0005-0000-0000-000013030000}"/>
    <cellStyle name="Note 2 11" xfId="788" xr:uid="{00000000-0005-0000-0000-000014030000}"/>
    <cellStyle name="Note 2 11 2" xfId="789" xr:uid="{00000000-0005-0000-0000-000015030000}"/>
    <cellStyle name="Note 2 12" xfId="790" xr:uid="{00000000-0005-0000-0000-000016030000}"/>
    <cellStyle name="Note 2 13" xfId="791" xr:uid="{00000000-0005-0000-0000-000017030000}"/>
    <cellStyle name="Note 2 14" xfId="792" xr:uid="{00000000-0005-0000-0000-000018030000}"/>
    <cellStyle name="Note 2 2" xfId="793" xr:uid="{00000000-0005-0000-0000-000019030000}"/>
    <cellStyle name="Note 2 2 10" xfId="794" xr:uid="{00000000-0005-0000-0000-00001A030000}"/>
    <cellStyle name="Note 2 2 11" xfId="795" xr:uid="{00000000-0005-0000-0000-00001B030000}"/>
    <cellStyle name="Note 2 2 12" xfId="796" xr:uid="{00000000-0005-0000-0000-00001C030000}"/>
    <cellStyle name="Note 2 2 2" xfId="797" xr:uid="{00000000-0005-0000-0000-00001D030000}"/>
    <cellStyle name="Note 2 2 2 2" xfId="798" xr:uid="{00000000-0005-0000-0000-00001E030000}"/>
    <cellStyle name="Note 2 2 2 3" xfId="799" xr:uid="{00000000-0005-0000-0000-00001F030000}"/>
    <cellStyle name="Note 2 2 3" xfId="800" xr:uid="{00000000-0005-0000-0000-000020030000}"/>
    <cellStyle name="Note 2 2 3 2" xfId="801" xr:uid="{00000000-0005-0000-0000-000021030000}"/>
    <cellStyle name="Note 2 2 3 3" xfId="802" xr:uid="{00000000-0005-0000-0000-000022030000}"/>
    <cellStyle name="Note 2 2 4" xfId="803" xr:uid="{00000000-0005-0000-0000-000023030000}"/>
    <cellStyle name="Note 2 2 4 2" xfId="804" xr:uid="{00000000-0005-0000-0000-000024030000}"/>
    <cellStyle name="Note 2 2 5" xfId="805" xr:uid="{00000000-0005-0000-0000-000025030000}"/>
    <cellStyle name="Note 2 2 5 2" xfId="806" xr:uid="{00000000-0005-0000-0000-000026030000}"/>
    <cellStyle name="Note 2 2 6" xfId="807" xr:uid="{00000000-0005-0000-0000-000027030000}"/>
    <cellStyle name="Note 2 2 6 2" xfId="808" xr:uid="{00000000-0005-0000-0000-000028030000}"/>
    <cellStyle name="Note 2 2 7" xfId="809" xr:uid="{00000000-0005-0000-0000-000029030000}"/>
    <cellStyle name="Note 2 2 7 2" xfId="810" xr:uid="{00000000-0005-0000-0000-00002A030000}"/>
    <cellStyle name="Note 2 2 8" xfId="811" xr:uid="{00000000-0005-0000-0000-00002B030000}"/>
    <cellStyle name="Note 2 2 8 2" xfId="812" xr:uid="{00000000-0005-0000-0000-00002C030000}"/>
    <cellStyle name="Note 2 2 9" xfId="813" xr:uid="{00000000-0005-0000-0000-00002D030000}"/>
    <cellStyle name="Note 2 2 9 2" xfId="814" xr:uid="{00000000-0005-0000-0000-00002E030000}"/>
    <cellStyle name="Note 2 3" xfId="815" xr:uid="{00000000-0005-0000-0000-00002F030000}"/>
    <cellStyle name="Note 2 3 2" xfId="816" xr:uid="{00000000-0005-0000-0000-000030030000}"/>
    <cellStyle name="Note 2 3 3" xfId="817" xr:uid="{00000000-0005-0000-0000-000031030000}"/>
    <cellStyle name="Note 2 3 4" xfId="818" xr:uid="{00000000-0005-0000-0000-000032030000}"/>
    <cellStyle name="Note 2 4" xfId="819" xr:uid="{00000000-0005-0000-0000-000033030000}"/>
    <cellStyle name="Note 2 4 2" xfId="820" xr:uid="{00000000-0005-0000-0000-000034030000}"/>
    <cellStyle name="Note 2 4 3" xfId="821" xr:uid="{00000000-0005-0000-0000-000035030000}"/>
    <cellStyle name="Note 2 5" xfId="822" xr:uid="{00000000-0005-0000-0000-000036030000}"/>
    <cellStyle name="Note 2 5 2" xfId="823" xr:uid="{00000000-0005-0000-0000-000037030000}"/>
    <cellStyle name="Note 2 5 3" xfId="824" xr:uid="{00000000-0005-0000-0000-000038030000}"/>
    <cellStyle name="Note 2 6" xfId="825" xr:uid="{00000000-0005-0000-0000-000039030000}"/>
    <cellStyle name="Note 2 6 2" xfId="826" xr:uid="{00000000-0005-0000-0000-00003A030000}"/>
    <cellStyle name="Note 2 7" xfId="827" xr:uid="{00000000-0005-0000-0000-00003B030000}"/>
    <cellStyle name="Note 2 7 2" xfId="828" xr:uid="{00000000-0005-0000-0000-00003C030000}"/>
    <cellStyle name="Note 2 8" xfId="829" xr:uid="{00000000-0005-0000-0000-00003D030000}"/>
    <cellStyle name="Note 2 8 2" xfId="830" xr:uid="{00000000-0005-0000-0000-00003E030000}"/>
    <cellStyle name="Note 2 9" xfId="831" xr:uid="{00000000-0005-0000-0000-00003F030000}"/>
    <cellStyle name="Note 2 9 2" xfId="832" xr:uid="{00000000-0005-0000-0000-000040030000}"/>
    <cellStyle name="Note 3" xfId="833" xr:uid="{00000000-0005-0000-0000-000041030000}"/>
    <cellStyle name="Note 3 10" xfId="834" xr:uid="{00000000-0005-0000-0000-000042030000}"/>
    <cellStyle name="Note 3 10 2" xfId="835" xr:uid="{00000000-0005-0000-0000-000043030000}"/>
    <cellStyle name="Note 3 11" xfId="836" xr:uid="{00000000-0005-0000-0000-000044030000}"/>
    <cellStyle name="Note 3 12" xfId="837" xr:uid="{00000000-0005-0000-0000-000045030000}"/>
    <cellStyle name="Note 3 13" xfId="838" xr:uid="{00000000-0005-0000-0000-000046030000}"/>
    <cellStyle name="Note 3 2" xfId="839" xr:uid="{00000000-0005-0000-0000-000047030000}"/>
    <cellStyle name="Note 3 2 10" xfId="840" xr:uid="{00000000-0005-0000-0000-000048030000}"/>
    <cellStyle name="Note 3 2 2" xfId="841" xr:uid="{00000000-0005-0000-0000-000049030000}"/>
    <cellStyle name="Note 3 2 2 2" xfId="842" xr:uid="{00000000-0005-0000-0000-00004A030000}"/>
    <cellStyle name="Note 3 2 2 3" xfId="843" xr:uid="{00000000-0005-0000-0000-00004B030000}"/>
    <cellStyle name="Note 3 2 3" xfId="844" xr:uid="{00000000-0005-0000-0000-00004C030000}"/>
    <cellStyle name="Note 3 2 3 2" xfId="845" xr:uid="{00000000-0005-0000-0000-00004D030000}"/>
    <cellStyle name="Note 3 2 4" xfId="846" xr:uid="{00000000-0005-0000-0000-00004E030000}"/>
    <cellStyle name="Note 3 2 4 2" xfId="847" xr:uid="{00000000-0005-0000-0000-00004F030000}"/>
    <cellStyle name="Note 3 2 5" xfId="848" xr:uid="{00000000-0005-0000-0000-000050030000}"/>
    <cellStyle name="Note 3 2 5 2" xfId="849" xr:uid="{00000000-0005-0000-0000-000051030000}"/>
    <cellStyle name="Note 3 2 6" xfId="850" xr:uid="{00000000-0005-0000-0000-000052030000}"/>
    <cellStyle name="Note 3 2 6 2" xfId="851" xr:uid="{00000000-0005-0000-0000-000053030000}"/>
    <cellStyle name="Note 3 2 7" xfId="852" xr:uid="{00000000-0005-0000-0000-000054030000}"/>
    <cellStyle name="Note 3 2 7 2" xfId="853" xr:uid="{00000000-0005-0000-0000-000055030000}"/>
    <cellStyle name="Note 3 2 8" xfId="854" xr:uid="{00000000-0005-0000-0000-000056030000}"/>
    <cellStyle name="Note 3 2 8 2" xfId="855" xr:uid="{00000000-0005-0000-0000-000057030000}"/>
    <cellStyle name="Note 3 2 9" xfId="856" xr:uid="{00000000-0005-0000-0000-000058030000}"/>
    <cellStyle name="Note 3 3" xfId="857" xr:uid="{00000000-0005-0000-0000-000059030000}"/>
    <cellStyle name="Note 3 3 2" xfId="858" xr:uid="{00000000-0005-0000-0000-00005A030000}"/>
    <cellStyle name="Note 3 3 3" xfId="859" xr:uid="{00000000-0005-0000-0000-00005B030000}"/>
    <cellStyle name="Note 3 4" xfId="860" xr:uid="{00000000-0005-0000-0000-00005C030000}"/>
    <cellStyle name="Note 3 4 2" xfId="861" xr:uid="{00000000-0005-0000-0000-00005D030000}"/>
    <cellStyle name="Note 3 4 3" xfId="862" xr:uid="{00000000-0005-0000-0000-00005E030000}"/>
    <cellStyle name="Note 3 5" xfId="863" xr:uid="{00000000-0005-0000-0000-00005F030000}"/>
    <cellStyle name="Note 3 5 2" xfId="864" xr:uid="{00000000-0005-0000-0000-000060030000}"/>
    <cellStyle name="Note 3 6" xfId="865" xr:uid="{00000000-0005-0000-0000-000061030000}"/>
    <cellStyle name="Note 3 6 2" xfId="866" xr:uid="{00000000-0005-0000-0000-000062030000}"/>
    <cellStyle name="Note 3 7" xfId="867" xr:uid="{00000000-0005-0000-0000-000063030000}"/>
    <cellStyle name="Note 3 7 2" xfId="868" xr:uid="{00000000-0005-0000-0000-000064030000}"/>
    <cellStyle name="Note 3 8" xfId="869" xr:uid="{00000000-0005-0000-0000-000065030000}"/>
    <cellStyle name="Note 3 8 2" xfId="870" xr:uid="{00000000-0005-0000-0000-000066030000}"/>
    <cellStyle name="Note 3 9" xfId="871" xr:uid="{00000000-0005-0000-0000-000067030000}"/>
    <cellStyle name="Note 3 9 2" xfId="872" xr:uid="{00000000-0005-0000-0000-000068030000}"/>
    <cellStyle name="Note 4" xfId="873" xr:uid="{00000000-0005-0000-0000-000069030000}"/>
    <cellStyle name="Note 4 2" xfId="874" xr:uid="{00000000-0005-0000-0000-00006A030000}"/>
    <cellStyle name="Note 4 3" xfId="875" xr:uid="{00000000-0005-0000-0000-00006B030000}"/>
    <cellStyle name="Note 4 4" xfId="876" xr:uid="{00000000-0005-0000-0000-00006C030000}"/>
    <cellStyle name="Note 4 5" xfId="877" xr:uid="{00000000-0005-0000-0000-00006D030000}"/>
    <cellStyle name="Note 5" xfId="878" xr:uid="{00000000-0005-0000-0000-00006E030000}"/>
    <cellStyle name="Output" xfId="879" builtinId="21" customBuiltin="1"/>
    <cellStyle name="Output 2" xfId="880" xr:uid="{00000000-0005-0000-0000-000070030000}"/>
    <cellStyle name="Output 2 10" xfId="881" xr:uid="{00000000-0005-0000-0000-000071030000}"/>
    <cellStyle name="Output 2 10 2" xfId="882" xr:uid="{00000000-0005-0000-0000-000072030000}"/>
    <cellStyle name="Output 2 11" xfId="883" xr:uid="{00000000-0005-0000-0000-000073030000}"/>
    <cellStyle name="Output 2 12" xfId="884" xr:uid="{00000000-0005-0000-0000-000074030000}"/>
    <cellStyle name="Output 2 13" xfId="885" xr:uid="{00000000-0005-0000-0000-000075030000}"/>
    <cellStyle name="Output 2 2" xfId="886" xr:uid="{00000000-0005-0000-0000-000076030000}"/>
    <cellStyle name="Output 2 2 2" xfId="887" xr:uid="{00000000-0005-0000-0000-000077030000}"/>
    <cellStyle name="Output 2 2 3" xfId="888" xr:uid="{00000000-0005-0000-0000-000078030000}"/>
    <cellStyle name="Output 2 2 4" xfId="889" xr:uid="{00000000-0005-0000-0000-000079030000}"/>
    <cellStyle name="Output 2 3" xfId="890" xr:uid="{00000000-0005-0000-0000-00007A030000}"/>
    <cellStyle name="Output 2 3 2" xfId="891" xr:uid="{00000000-0005-0000-0000-00007B030000}"/>
    <cellStyle name="Output 2 3 3" xfId="892" xr:uid="{00000000-0005-0000-0000-00007C030000}"/>
    <cellStyle name="Output 2 4" xfId="893" xr:uid="{00000000-0005-0000-0000-00007D030000}"/>
    <cellStyle name="Output 2 4 2" xfId="894" xr:uid="{00000000-0005-0000-0000-00007E030000}"/>
    <cellStyle name="Output 2 4 3" xfId="895" xr:uid="{00000000-0005-0000-0000-00007F030000}"/>
    <cellStyle name="Output 2 5" xfId="896" xr:uid="{00000000-0005-0000-0000-000080030000}"/>
    <cellStyle name="Output 2 5 2" xfId="897" xr:uid="{00000000-0005-0000-0000-000081030000}"/>
    <cellStyle name="Output 2 6" xfId="898" xr:uid="{00000000-0005-0000-0000-000082030000}"/>
    <cellStyle name="Output 2 6 2" xfId="899" xr:uid="{00000000-0005-0000-0000-000083030000}"/>
    <cellStyle name="Output 2 7" xfId="900" xr:uid="{00000000-0005-0000-0000-000084030000}"/>
    <cellStyle name="Output 2 7 2" xfId="901" xr:uid="{00000000-0005-0000-0000-000085030000}"/>
    <cellStyle name="Output 2 8" xfId="902" xr:uid="{00000000-0005-0000-0000-000086030000}"/>
    <cellStyle name="Output 2 8 2" xfId="903" xr:uid="{00000000-0005-0000-0000-000087030000}"/>
    <cellStyle name="Output 2 9" xfId="904" xr:uid="{00000000-0005-0000-0000-000088030000}"/>
    <cellStyle name="Output 2 9 2" xfId="905" xr:uid="{00000000-0005-0000-0000-000089030000}"/>
    <cellStyle name="Output 3" xfId="906" xr:uid="{00000000-0005-0000-0000-00008A030000}"/>
    <cellStyle name="Output 4" xfId="907" xr:uid="{00000000-0005-0000-0000-00008B030000}"/>
    <cellStyle name="Percent 2" xfId="908" xr:uid="{00000000-0005-0000-0000-00008C030000}"/>
    <cellStyle name="Percent 2 2" xfId="909" xr:uid="{00000000-0005-0000-0000-00008D030000}"/>
    <cellStyle name="Percent 3" xfId="910" xr:uid="{00000000-0005-0000-0000-00008E030000}"/>
    <cellStyle name="Percent 3 2" xfId="911" xr:uid="{00000000-0005-0000-0000-00008F030000}"/>
    <cellStyle name="Percent 3 2 2" xfId="912" xr:uid="{00000000-0005-0000-0000-000090030000}"/>
    <cellStyle name="Percent 3 3" xfId="913" xr:uid="{00000000-0005-0000-0000-000091030000}"/>
    <cellStyle name="Percent 4" xfId="914" xr:uid="{00000000-0005-0000-0000-000092030000}"/>
    <cellStyle name="Percent 4 2" xfId="915" xr:uid="{00000000-0005-0000-0000-000093030000}"/>
    <cellStyle name="Title" xfId="916" builtinId="15" customBuiltin="1"/>
    <cellStyle name="Title 2" xfId="917" xr:uid="{00000000-0005-0000-0000-000095030000}"/>
    <cellStyle name="Title 3" xfId="918" xr:uid="{00000000-0005-0000-0000-000096030000}"/>
    <cellStyle name="Total" xfId="919" builtinId="25" customBuiltin="1"/>
    <cellStyle name="Total 2" xfId="920" xr:uid="{00000000-0005-0000-0000-000098030000}"/>
    <cellStyle name="Total 2 10" xfId="921" xr:uid="{00000000-0005-0000-0000-000099030000}"/>
    <cellStyle name="Total 2 10 2" xfId="922" xr:uid="{00000000-0005-0000-0000-00009A030000}"/>
    <cellStyle name="Total 2 11" xfId="923" xr:uid="{00000000-0005-0000-0000-00009B030000}"/>
    <cellStyle name="Total 2 12" xfId="924" xr:uid="{00000000-0005-0000-0000-00009C030000}"/>
    <cellStyle name="Total 2 13" xfId="925" xr:uid="{00000000-0005-0000-0000-00009D030000}"/>
    <cellStyle name="Total 2 2" xfId="926" xr:uid="{00000000-0005-0000-0000-00009E030000}"/>
    <cellStyle name="Total 2 2 2" xfId="927" xr:uid="{00000000-0005-0000-0000-00009F030000}"/>
    <cellStyle name="Total 2 2 3" xfId="928" xr:uid="{00000000-0005-0000-0000-0000A0030000}"/>
    <cellStyle name="Total 2 2 4" xfId="929" xr:uid="{00000000-0005-0000-0000-0000A1030000}"/>
    <cellStyle name="Total 2 3" xfId="930" xr:uid="{00000000-0005-0000-0000-0000A2030000}"/>
    <cellStyle name="Total 2 3 2" xfId="931" xr:uid="{00000000-0005-0000-0000-0000A3030000}"/>
    <cellStyle name="Total 2 3 3" xfId="932" xr:uid="{00000000-0005-0000-0000-0000A4030000}"/>
    <cellStyle name="Total 2 4" xfId="933" xr:uid="{00000000-0005-0000-0000-0000A5030000}"/>
    <cellStyle name="Total 2 4 2" xfId="934" xr:uid="{00000000-0005-0000-0000-0000A6030000}"/>
    <cellStyle name="Total 2 4 3" xfId="935" xr:uid="{00000000-0005-0000-0000-0000A7030000}"/>
    <cellStyle name="Total 2 5" xfId="936" xr:uid="{00000000-0005-0000-0000-0000A8030000}"/>
    <cellStyle name="Total 2 5 2" xfId="937" xr:uid="{00000000-0005-0000-0000-0000A9030000}"/>
    <cellStyle name="Total 2 6" xfId="938" xr:uid="{00000000-0005-0000-0000-0000AA030000}"/>
    <cellStyle name="Total 2 6 2" xfId="939" xr:uid="{00000000-0005-0000-0000-0000AB030000}"/>
    <cellStyle name="Total 2 7" xfId="940" xr:uid="{00000000-0005-0000-0000-0000AC030000}"/>
    <cellStyle name="Total 2 7 2" xfId="941" xr:uid="{00000000-0005-0000-0000-0000AD030000}"/>
    <cellStyle name="Total 2 8" xfId="942" xr:uid="{00000000-0005-0000-0000-0000AE030000}"/>
    <cellStyle name="Total 2 8 2" xfId="943" xr:uid="{00000000-0005-0000-0000-0000AF030000}"/>
    <cellStyle name="Total 2 9" xfId="944" xr:uid="{00000000-0005-0000-0000-0000B0030000}"/>
    <cellStyle name="Total 2 9 2" xfId="945" xr:uid="{00000000-0005-0000-0000-0000B1030000}"/>
    <cellStyle name="Total 3" xfId="946" xr:uid="{00000000-0005-0000-0000-0000B2030000}"/>
    <cellStyle name="Total 4" xfId="947" xr:uid="{00000000-0005-0000-0000-0000B3030000}"/>
    <cellStyle name="Warning Text" xfId="948" builtinId="11" customBuiltin="1"/>
    <cellStyle name="Warning Text 2" xfId="949" xr:uid="{00000000-0005-0000-0000-0000B5030000}"/>
    <cellStyle name="Warning Text 3" xfId="950" xr:uid="{00000000-0005-0000-0000-0000B6030000}"/>
  </cellStyles>
  <dxfs count="795">
    <dxf>
      <font>
        <strike val="0"/>
        <outline val="0"/>
        <shadow val="0"/>
        <sz val="12"/>
        <name val="Arial"/>
        <family val="2"/>
        <scheme val="none"/>
      </font>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rgb="FFDDDDDD"/>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fill>
        <patternFill patternType="solid">
          <fgColor indexed="64"/>
          <bgColor rgb="FFDDDDDD"/>
        </patternFill>
      </fill>
      <alignment horizontal="center" vertical="center" textRotation="9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4" formatCode="mm/dd/yy;@"/>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4" formatCode="mm/dd/yy;@"/>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8" formatCode="mm/dd/yy"/>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8" formatCode="mm/dd/yy"/>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67" formatCode="#,##0.0"/>
      <fill>
        <patternFill patternType="none">
          <fgColor indexed="64"/>
          <bgColor indexed="65"/>
        </patternFill>
      </fill>
      <alignment horizontal="center" vertical="bottom" textRotation="0" wrapText="0" indent="0" justifyLastLine="0" shrinkToFit="0" readingOrder="0"/>
      <protection locked="1" hidden="1"/>
    </dxf>
    <dxf>
      <font>
        <b val="0"/>
        <i val="0"/>
        <strike val="0"/>
        <condense val="0"/>
        <extend val="0"/>
        <outline val="0"/>
        <shadow val="0"/>
        <u val="none"/>
        <vertAlign val="baseline"/>
        <sz val="12"/>
        <color auto="1"/>
        <name val="Arial"/>
        <family val="2"/>
        <scheme val="none"/>
      </font>
      <numFmt numFmtId="19" formatCode="m/d/yyyy"/>
      <alignment horizontal="general"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protection locked="1" hidden="0"/>
    </dxf>
    <dxf>
      <font>
        <strike val="0"/>
        <outline val="0"/>
        <shadow val="0"/>
        <sz val="12"/>
        <name val="Arial"/>
        <family val="2"/>
        <scheme val="none"/>
      </font>
    </dxf>
    <dxf>
      <font>
        <b/>
        <i val="0"/>
        <strike val="0"/>
        <condense val="0"/>
        <extend val="0"/>
        <outline val="0"/>
        <shadow val="0"/>
        <u val="none"/>
        <vertAlign val="baseline"/>
        <sz val="12"/>
        <color indexed="9"/>
        <name val="Arial"/>
        <family val="2"/>
        <scheme val="none"/>
      </font>
      <fill>
        <patternFill patternType="solid">
          <fgColor indexed="64"/>
          <bgColor indexed="18"/>
        </patternFill>
      </fill>
      <alignment horizontal="center" vertical="bottom" textRotation="0" wrapText="1" indent="0" justifyLastLine="0" shrinkToFit="0" readingOrder="0"/>
    </dxf>
    <dxf>
      <font>
        <color rgb="FFFF0000"/>
      </font>
    </dxf>
    <dxf>
      <font>
        <b/>
        <i val="0"/>
        <color rgb="FFFF0000"/>
      </font>
      <fill>
        <patternFill patternType="solid">
          <bgColor rgb="FFC0C0C0"/>
        </patternFill>
      </fill>
    </dxf>
    <dxf>
      <font>
        <b/>
        <i val="0"/>
        <color rgb="FF00B050"/>
      </font>
      <fill>
        <patternFill>
          <bgColor theme="0"/>
        </patternFill>
      </fill>
    </dxf>
    <dxf>
      <fill>
        <patternFill>
          <bgColor rgb="FFDDDDDD"/>
        </patternFill>
      </fill>
    </dxf>
    <dxf>
      <font>
        <b/>
        <i val="0"/>
        <color rgb="FFFF0000"/>
      </font>
      <fill>
        <patternFill patternType="solid">
          <bgColor rgb="FFC0C0C0"/>
        </patternFill>
      </fill>
    </dxf>
    <dxf>
      <font>
        <b/>
        <i val="0"/>
        <color rgb="FF00B050"/>
      </font>
      <fill>
        <patternFill>
          <bgColor theme="0"/>
        </patternFill>
      </fill>
    </dxf>
    <dxf>
      <fill>
        <patternFill>
          <bgColor rgb="FFDDDDDD"/>
        </patternFill>
      </fill>
    </dxf>
    <dxf>
      <font>
        <b/>
        <i val="0"/>
        <color rgb="FFFF0000"/>
      </font>
      <fill>
        <patternFill patternType="solid">
          <bgColor rgb="FFC0C0C0"/>
        </patternFill>
      </fill>
    </dxf>
    <dxf>
      <font>
        <b/>
        <i val="0"/>
        <color rgb="FF00B050"/>
      </font>
      <fill>
        <patternFill>
          <bgColor theme="0"/>
        </patternFill>
      </fill>
    </dxf>
    <dxf>
      <fill>
        <patternFill>
          <bgColor rgb="FFDDDDDD"/>
        </patternFill>
      </fill>
    </dxf>
    <dxf>
      <font>
        <b/>
        <i val="0"/>
        <color rgb="FFFF0000"/>
      </font>
      <fill>
        <patternFill patternType="solid">
          <bgColor rgb="FFC0C0C0"/>
        </patternFill>
      </fill>
    </dxf>
    <dxf>
      <font>
        <b/>
        <i val="0"/>
        <color rgb="FF00B050"/>
      </font>
      <fill>
        <patternFill>
          <bgColor theme="0"/>
        </patternFill>
      </fill>
    </dxf>
    <dxf>
      <fill>
        <patternFill>
          <bgColor rgb="FFDDDDDD"/>
        </patternFill>
      </fill>
    </dxf>
    <dxf>
      <font>
        <color rgb="FFFF0000"/>
      </font>
    </dxf>
    <dxf>
      <font>
        <b/>
        <i val="0"/>
        <color rgb="FFFF0000"/>
      </font>
      <fill>
        <patternFill patternType="solid">
          <bgColor rgb="FFC0C0C0"/>
        </patternFill>
      </fill>
    </dxf>
    <dxf>
      <font>
        <b/>
        <i val="0"/>
        <color rgb="FF00B050"/>
      </font>
      <fill>
        <patternFill>
          <bgColor theme="0"/>
        </patternFill>
      </fill>
    </dxf>
    <dxf>
      <fill>
        <patternFill>
          <bgColor rgb="FFDDDDDD"/>
        </patternFill>
      </fill>
    </dxf>
    <dxf>
      <font>
        <b/>
        <i val="0"/>
        <color rgb="FFFF0000"/>
      </font>
      <fill>
        <patternFill patternType="solid">
          <bgColor rgb="FFC0C0C0"/>
        </patternFill>
      </fill>
    </dxf>
    <dxf>
      <font>
        <b/>
        <i val="0"/>
        <color rgb="FF00B050"/>
      </font>
      <fill>
        <patternFill>
          <bgColor theme="0"/>
        </patternFill>
      </fill>
    </dxf>
    <dxf>
      <fill>
        <patternFill>
          <bgColor rgb="FFDDDDDD"/>
        </patternFill>
      </fill>
    </dxf>
    <dxf>
      <font>
        <b/>
        <i val="0"/>
        <color rgb="FFFF0000"/>
      </font>
      <fill>
        <patternFill patternType="solid">
          <bgColor rgb="FFC0C0C0"/>
        </patternFill>
      </fill>
    </dxf>
    <dxf>
      <font>
        <b/>
        <i val="0"/>
        <color rgb="FF00B050"/>
      </font>
      <fill>
        <patternFill>
          <bgColor theme="0"/>
        </patternFill>
      </fill>
    </dxf>
    <dxf>
      <fill>
        <patternFill>
          <bgColor rgb="FFDDDDDD"/>
        </patternFill>
      </fill>
    </dxf>
    <dxf>
      <font>
        <b/>
        <i val="0"/>
        <color rgb="FFFF0000"/>
      </font>
      <fill>
        <patternFill patternType="solid">
          <bgColor rgb="FFC0C0C0"/>
        </patternFill>
      </fill>
    </dxf>
    <dxf>
      <font>
        <b/>
        <i val="0"/>
        <color rgb="FF00B050"/>
      </font>
      <fill>
        <patternFill>
          <bgColor theme="0"/>
        </patternFill>
      </fill>
    </dxf>
    <dxf>
      <fill>
        <patternFill>
          <bgColor rgb="FFDDDDDD"/>
        </patternFill>
      </fill>
    </dxf>
    <dxf>
      <font>
        <b/>
        <i val="0"/>
        <color rgb="FFFF0000"/>
      </font>
      <fill>
        <patternFill patternType="solid">
          <bgColor rgb="FFC0C0C0"/>
        </patternFill>
      </fill>
    </dxf>
    <dxf>
      <font>
        <b/>
        <i val="0"/>
        <color rgb="FF00B050"/>
      </font>
      <fill>
        <patternFill>
          <bgColor theme="0"/>
        </patternFill>
      </fill>
    </dxf>
    <dxf>
      <fill>
        <patternFill>
          <bgColor rgb="FFDDDDDD"/>
        </patternFill>
      </fill>
    </dxf>
    <dxf>
      <numFmt numFmtId="167"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alignment horizontal="right" vertical="center" textRotation="0" wrapText="0" indent="0" justifyLastLine="0" shrinkToFit="0" readingOrder="0"/>
      <protection locked="1" hidden="1"/>
    </dxf>
    <dxf>
      <font>
        <b/>
        <i val="0"/>
        <strike val="0"/>
        <condense val="0"/>
        <extend val="0"/>
        <outline val="0"/>
        <shadow val="0"/>
        <u val="none"/>
        <vertAlign val="baseline"/>
        <sz val="10"/>
        <color indexed="9"/>
        <name val="Arial"/>
        <family val="2"/>
        <scheme val="none"/>
      </font>
      <fill>
        <patternFill patternType="solid">
          <fgColor indexed="64"/>
          <bgColor indexed="18"/>
        </patternFill>
      </fill>
      <alignment horizontal="center" vertical="bottom" textRotation="0" wrapText="0" indent="0" justifyLastLine="0" shrinkToFit="0" readingOrder="0"/>
    </dxf>
    <dxf>
      <numFmt numFmtId="167"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alignment horizontal="right" vertical="center" textRotation="0" wrapText="0" indent="0" justifyLastLine="0" shrinkToFit="0" readingOrder="0"/>
    </dxf>
    <dxf>
      <font>
        <b/>
        <i val="0"/>
        <strike val="0"/>
        <condense val="0"/>
        <extend val="0"/>
        <outline val="0"/>
        <shadow val="0"/>
        <u val="none"/>
        <vertAlign val="baseline"/>
        <sz val="10"/>
        <color indexed="9"/>
        <name val="Arial"/>
        <family val="2"/>
        <scheme val="none"/>
      </font>
      <fill>
        <patternFill patternType="solid">
          <fgColor indexed="64"/>
          <bgColor indexed="18"/>
        </patternFill>
      </fill>
      <alignment horizontal="center" vertical="bottom" textRotation="0" wrapText="0" indent="0" justifyLastLine="0" shrinkToFit="0" readingOrder="0"/>
    </dxf>
    <dxf>
      <numFmt numFmtId="167" formatCode="#,##0.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numFmt numFmtId="167" formatCode="#,##0.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alignment horizontal="right" vertical="center" textRotation="0" wrapText="0" indent="0" justifyLastLine="0" shrinkToFit="0" readingOrder="0"/>
      <protection locked="1" hidden="1"/>
    </dxf>
    <dxf>
      <font>
        <b/>
        <i val="0"/>
        <strike val="0"/>
        <condense val="0"/>
        <extend val="0"/>
        <outline val="0"/>
        <shadow val="0"/>
        <u val="none"/>
        <vertAlign val="baseline"/>
        <sz val="10"/>
        <color indexed="9"/>
        <name val="Arial"/>
        <family val="2"/>
        <scheme val="none"/>
      </font>
      <fill>
        <patternFill patternType="solid">
          <fgColor indexed="64"/>
          <bgColor indexed="18"/>
        </patternFill>
      </fill>
      <alignment horizontal="center" vertical="bottom" textRotation="0" wrapText="0" indent="0" justifyLastLine="0" shrinkToFit="0" readingOrder="0"/>
    </dxf>
    <dxf>
      <numFmt numFmtId="3" formatCode="#,##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alignment horizontal="right" vertical="center" textRotation="0" wrapText="0" indent="0" justifyLastLine="0" shrinkToFit="0" readingOrder="0"/>
    </dxf>
    <dxf>
      <font>
        <b/>
        <i val="0"/>
        <strike val="0"/>
        <condense val="0"/>
        <extend val="0"/>
        <outline val="0"/>
        <shadow val="0"/>
        <u val="none"/>
        <vertAlign val="baseline"/>
        <sz val="10"/>
        <color indexed="9"/>
        <name val="Arial"/>
        <family val="2"/>
        <scheme val="none"/>
      </font>
      <fill>
        <patternFill patternType="solid">
          <fgColor indexed="64"/>
          <bgColor indexed="18"/>
        </patternFill>
      </fill>
      <alignment horizontal="center" vertical="bottom" textRotation="0" wrapText="0" indent="0" justifyLastLine="0" shrinkToFit="0" readingOrder="0"/>
    </dxf>
    <dxf>
      <numFmt numFmtId="3" formatCode="#,##0"/>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3" formatCode="#,##0"/>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alignment horizontal="right" vertical="center" textRotation="0" wrapText="0" indent="0" justifyLastLine="0" shrinkToFit="0" readingOrder="0"/>
    </dxf>
    <dxf>
      <font>
        <b/>
        <i val="0"/>
        <strike val="0"/>
        <condense val="0"/>
        <extend val="0"/>
        <outline val="0"/>
        <shadow val="0"/>
        <u val="none"/>
        <vertAlign val="baseline"/>
        <sz val="10"/>
        <color indexed="9"/>
        <name val="Arial"/>
        <family val="2"/>
        <scheme val="none"/>
      </font>
      <fill>
        <patternFill patternType="solid">
          <fgColor indexed="64"/>
          <bgColor indexed="18"/>
        </patternFill>
      </fill>
      <alignment horizontal="center" vertical="bottom" textRotation="0" wrapText="0" indent="0" justifyLastLine="0" shrinkToFit="0" readingOrder="0"/>
    </dxf>
    <dxf>
      <numFmt numFmtId="164" formatCode="mm/dd/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alignment horizontal="center" vertical="center" textRotation="0" wrapText="0" indent="0" justifyLastLine="0" shrinkToFit="0" readingOrder="0"/>
    </dxf>
    <dxf>
      <font>
        <b/>
        <i val="0"/>
        <strike val="0"/>
        <condense val="0"/>
        <extend val="0"/>
        <outline val="0"/>
        <shadow val="0"/>
        <u val="none"/>
        <vertAlign val="baseline"/>
        <sz val="10"/>
        <color indexed="9"/>
        <name val="Arial"/>
        <family val="2"/>
        <scheme val="none"/>
      </font>
      <fill>
        <patternFill patternType="solid">
          <fgColor indexed="64"/>
          <bgColor indexed="18"/>
        </patternFill>
      </fill>
      <alignment horizontal="center" vertical="bottom" textRotation="0" wrapText="0" indent="0" justifyLastLine="0" shrinkToFit="0" readingOrder="0"/>
    </dxf>
    <dxf>
      <numFmt numFmtId="164" formatCode="mm/dd/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mm/dd/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bottom style="thin">
          <color indexed="64"/>
        </bottom>
      </border>
    </dxf>
    <dxf>
      <alignment horizontal="center" vertical="center" textRotation="0" wrapText="0" indent="0" justifyLastLine="0" shrinkToFit="0" readingOrder="0"/>
    </dxf>
    <dxf>
      <font>
        <b/>
        <i val="0"/>
        <strike val="0"/>
        <condense val="0"/>
        <extend val="0"/>
        <outline val="0"/>
        <shadow val="0"/>
        <u val="none"/>
        <vertAlign val="baseline"/>
        <sz val="10"/>
        <color indexed="9"/>
        <name val="Arial"/>
        <family val="2"/>
        <scheme val="none"/>
      </font>
      <fill>
        <patternFill patternType="solid">
          <fgColor indexed="64"/>
          <bgColor indexed="18"/>
        </patternFill>
      </fill>
      <alignment horizontal="center" vertical="bottom" textRotation="0" wrapText="0" indent="0" justifyLastLine="0" shrinkToFit="0" readingOrder="0"/>
    </dxf>
    <dxf>
      <font>
        <strike val="0"/>
        <outline val="0"/>
        <shadow val="0"/>
        <vertAlign val="baseline"/>
        <sz val="12"/>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9" formatCode="m/d/yyyy"/>
      <alignment horizontal="left" vertical="top"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19" formatCode="m/d/yyyy"/>
      <alignment horizontal="general" vertical="top"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center" vertical="top"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alignment horizontal="center" vertical="top" textRotation="0" wrapText="1" indent="0" justifyLastLine="0" shrinkToFit="0" readingOrder="0"/>
      <protection locked="1" hidden="0"/>
    </dxf>
    <dxf>
      <font>
        <strike val="0"/>
        <outline val="0"/>
        <shadow val="0"/>
        <vertAlign val="baseline"/>
        <sz val="12"/>
        <family val="2"/>
      </font>
      <alignment vertical="top" textRotation="0" wrapText="1" indent="0" justifyLastLine="0" shrinkToFit="0" readingOrder="0"/>
    </dxf>
    <dxf>
      <font>
        <b/>
        <i val="0"/>
        <strike val="0"/>
        <condense val="0"/>
        <extend val="0"/>
        <outline val="0"/>
        <shadow val="0"/>
        <u val="none"/>
        <vertAlign val="baseline"/>
        <sz val="10"/>
        <color indexed="9"/>
        <name val="Arial"/>
        <family val="2"/>
        <scheme val="none"/>
      </font>
      <fill>
        <patternFill patternType="solid">
          <fgColor indexed="64"/>
          <bgColor indexed="18"/>
        </patternFill>
      </fill>
      <alignment horizontal="center" vertical="bottom" textRotation="0" wrapText="1" indent="0" justifyLastLine="0" shrinkToFit="0" readingOrder="0"/>
    </dxf>
    <dxf>
      <font>
        <b/>
        <i val="0"/>
        <strike val="0"/>
        <condense val="0"/>
        <extend val="0"/>
        <outline val="0"/>
        <shadow val="0"/>
        <u val="none"/>
        <vertAlign val="baseline"/>
        <sz val="10"/>
        <color theme="1"/>
        <name val="Arial"/>
        <family val="2"/>
        <scheme val="none"/>
      </font>
      <border diagonalUp="0" diagonalDown="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indexed="65"/>
        </patternFill>
      </fill>
      <alignment horizontal="right" vertical="top" textRotation="0" wrapText="1" indent="0" justifyLastLine="0" shrinkToFit="0" readingOrder="0"/>
      <border diagonalUp="0" diagonalDown="0" outline="0">
        <left style="thin">
          <color theme="4"/>
        </left>
        <right style="thin">
          <color theme="4"/>
        </right>
        <top/>
        <bottom/>
      </border>
    </dxf>
    <dxf>
      <font>
        <b/>
        <i val="0"/>
        <strike val="0"/>
        <condense val="0"/>
        <extend val="0"/>
        <outline val="0"/>
        <shadow val="0"/>
        <u val="none"/>
        <vertAlign val="baseline"/>
        <sz val="10"/>
        <color theme="1"/>
        <name val="Arial"/>
        <family val="2"/>
        <scheme val="none"/>
      </font>
      <border diagonalUp="0" diagonalDown="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indexed="65"/>
        </patternFill>
      </fill>
      <alignment horizontal="right" vertical="top" textRotation="0" wrapText="1" indent="0" justifyLastLine="0" shrinkToFit="0" readingOrder="0"/>
      <border diagonalUp="0" diagonalDown="0" outline="0">
        <left style="thin">
          <color theme="4"/>
        </left>
        <right style="thin">
          <color theme="4"/>
        </right>
        <top/>
        <bottom/>
      </border>
    </dxf>
    <dxf>
      <font>
        <b/>
        <i val="0"/>
        <strike val="0"/>
        <condense val="0"/>
        <extend val="0"/>
        <outline val="0"/>
        <shadow val="0"/>
        <u val="none"/>
        <vertAlign val="baseline"/>
        <sz val="10"/>
        <color theme="1"/>
        <name val="Arial"/>
        <family val="2"/>
        <scheme val="none"/>
      </font>
      <border diagonalUp="0" diagonalDown="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0"/>
        <color auto="1"/>
        <name val="Arial"/>
        <family val="2"/>
        <scheme val="none"/>
      </font>
      <numFmt numFmtId="19" formatCode="m/d/yyyy"/>
      <fill>
        <patternFill patternType="none">
          <fgColor indexed="64"/>
          <bgColor indexed="65"/>
        </patternFill>
      </fill>
      <alignment horizontal="right" vertical="top" textRotation="0" wrapText="1" indent="0" justifyLastLine="0" shrinkToFit="0" readingOrder="0"/>
      <border diagonalUp="0" diagonalDown="0" outline="0">
        <left style="thin">
          <color theme="4"/>
        </left>
        <right style="thin">
          <color theme="4"/>
        </right>
        <top/>
        <bottom/>
      </border>
    </dxf>
    <dxf>
      <font>
        <b/>
        <i val="0"/>
        <strike val="0"/>
        <condense val="0"/>
        <extend val="0"/>
        <outline val="0"/>
        <shadow val="0"/>
        <u val="none"/>
        <vertAlign val="baseline"/>
        <sz val="10"/>
        <color theme="1"/>
        <name val="Arial"/>
        <family val="2"/>
        <scheme val="none"/>
      </font>
      <fill>
        <patternFill patternType="solid">
          <fgColor theme="4" tint="0.79998168889431442"/>
          <bgColor theme="4" tint="0.79998168889431442"/>
        </patternFill>
      </fill>
      <border diagonalUp="0" diagonalDown="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auto="1"/>
        <name val="Arial"/>
        <family val="2"/>
        <scheme val="none"/>
      </font>
      <numFmt numFmtId="19" formatCode="m/d/yyyy"/>
      <fill>
        <patternFill patternType="none">
          <fgColor indexed="64"/>
          <bgColor indexed="65"/>
        </patternFill>
      </fill>
      <alignment horizontal="general" vertical="top" textRotation="0" wrapText="1" indent="0" justifyLastLine="0" shrinkToFit="0" readingOrder="0"/>
      <border diagonalUp="0" diagonalDown="0">
        <left style="thin">
          <color theme="4"/>
        </left>
        <right style="thin">
          <color theme="4"/>
        </right>
        <top/>
        <bottom/>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6" formatCode="0.0%"/>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center" textRotation="9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center" textRotation="9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166" formatCode="0.0%"/>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center" textRotation="9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center" textRotation="9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167" formatCode="#,##0.0"/>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167" formatCode="#,##0.0"/>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167" formatCode="#,##0.0"/>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3" formatCode="#,##0"/>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3" formatCode="#,##0"/>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164" formatCode="mm/dd/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164" formatCode="mm/dd/yy;@"/>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style="thin">
          <color theme="4"/>
        </left>
        <right/>
        <top style="thin">
          <color theme="4"/>
        </top>
        <bottom/>
      </border>
    </dxf>
    <dxf>
      <font>
        <b val="0"/>
        <i val="0"/>
        <strike val="0"/>
        <condense val="0"/>
        <extend val="0"/>
        <outline val="0"/>
        <shadow val="0"/>
        <u val="none"/>
        <vertAlign val="baseline"/>
        <sz val="11"/>
        <color theme="1"/>
        <name val="Arial"/>
        <family val="2"/>
        <scheme val="none"/>
      </font>
      <numFmt numFmtId="19" formatCode="m/d/yyyy"/>
      <fill>
        <patternFill patternType="solid">
          <fgColor theme="4" tint="0.79998168889431442"/>
          <bgColor theme="4" tint="0.79998168889431442"/>
        </patternFill>
      </fill>
      <alignment horizontal="general" vertical="center" textRotation="0" wrapText="1" indent="0" justifyLastLine="0" shrinkToFit="0" readingOrder="0"/>
      <border diagonalUp="0" diagonalDown="0" outline="0">
        <left style="thin">
          <color theme="4"/>
        </left>
        <right/>
        <top style="thin">
          <color theme="4"/>
        </top>
        <bottom/>
      </border>
    </dxf>
    <dxf>
      <font>
        <b/>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outline="0">
        <left/>
        <right/>
        <top style="thin">
          <color theme="4"/>
        </top>
        <bottom/>
      </border>
    </dxf>
    <dxf>
      <border outline="0">
        <left style="thin">
          <color theme="4"/>
        </left>
        <right style="thin">
          <color theme="4"/>
        </right>
        <top style="thin">
          <color theme="4"/>
        </top>
        <bottom style="thin">
          <color theme="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center" textRotation="90" wrapText="1" indent="0" justifyLastLine="0" shrinkToFit="0" readingOrder="0"/>
    </dxf>
    <dxf>
      <font>
        <b/>
        <i val="0"/>
        <strike val="0"/>
        <condense val="0"/>
        <extend val="0"/>
        <outline val="0"/>
        <shadow val="0"/>
        <u val="none"/>
        <vertAlign val="baseline"/>
        <sz val="11"/>
        <color theme="0"/>
        <name val="Arial"/>
        <family val="2"/>
        <scheme val="none"/>
      </font>
      <numFmt numFmtId="0" formatCode="General"/>
      <fill>
        <patternFill patternType="solid">
          <fgColor indexed="64"/>
          <bgColor rgb="FF000080"/>
        </patternFill>
      </fill>
      <alignment horizontal="center" vertical="top" textRotation="0" wrapText="1" indent="0" justifyLastLine="0" shrinkToFit="0" readingOrder="0"/>
      <border diagonalUp="0" diagonalDown="0" outline="0">
        <left style="thin">
          <color theme="4"/>
        </left>
        <right style="thin">
          <color theme="4"/>
        </right>
        <top/>
        <bottom/>
      </border>
    </dxf>
    <dxf>
      <font>
        <b val="0"/>
        <i val="0"/>
        <strike val="0"/>
        <condense val="0"/>
        <extend val="0"/>
        <outline val="0"/>
        <shadow val="0"/>
        <u/>
        <vertAlign val="baseline"/>
        <sz val="12"/>
        <color indexed="12"/>
        <name val="Arial"/>
        <scheme val="none"/>
      </font>
      <alignment horizontal="general" vertical="top" textRotation="0" wrapText="0" indent="0" justifyLastLine="0" shrinkToFit="0" readingOrder="0"/>
      <protection locked="1" hidden="0"/>
    </dxf>
    <dxf>
      <font>
        <b val="0"/>
        <i val="0"/>
        <strike val="0"/>
        <condense val="0"/>
        <extend val="0"/>
        <outline val="0"/>
        <shadow val="0"/>
        <u/>
        <vertAlign val="baseline"/>
        <sz val="12"/>
        <color indexed="12"/>
        <name val="Arial"/>
        <scheme val="none"/>
      </font>
      <alignment horizontal="general" vertical="top" textRotation="0" wrapText="0" indent="0" justifyLastLine="0" shrinkToFit="0" readingOrder="0"/>
      <protection locked="1" hidden="0"/>
    </dxf>
    <dxf>
      <font>
        <b val="0"/>
        <i val="0"/>
        <strike val="0"/>
        <condense val="0"/>
        <extend val="0"/>
        <outline val="0"/>
        <shadow val="0"/>
        <u/>
        <vertAlign val="baseline"/>
        <sz val="12"/>
        <color indexed="12"/>
        <name val="Arial"/>
        <scheme val="none"/>
      </font>
      <alignment horizontal="general" vertical="top" textRotation="0" wrapText="0" indent="0" justifyLastLine="0" shrinkToFit="0" readingOrder="0"/>
      <protection locked="1" hidden="0"/>
    </dxf>
    <dxf>
      <font>
        <strike val="0"/>
        <outline val="0"/>
        <shadow val="0"/>
        <vertAlign val="baseline"/>
        <sz val="12"/>
        <name val="Arial"/>
        <scheme val="none"/>
      </font>
    </dxf>
    <dxf>
      <font>
        <strike val="0"/>
        <outline val="0"/>
        <shadow val="0"/>
        <vertAlign val="baseline"/>
        <sz val="12"/>
        <name val="Arial"/>
        <scheme val="none"/>
      </font>
    </dxf>
  </dxfs>
  <tableStyles count="1" defaultTableStyle="TableStyleMedium9"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RatesCharts!$A$7</c:f>
          <c:strCache>
            <c:ptCount val="1"/>
            <c:pt idx="0">
              <c:v>PR1--Participation Rates: Allegation Rates--Chart 1: Performance (rate per 1,000)</c:v>
            </c:pt>
          </c:strCache>
        </c:strRef>
      </c:tx>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5.5644324947186477E-2"/>
          <c:y val="0.1480327868852459"/>
          <c:w val="0.90280192618199151"/>
          <c:h val="0.72608364528204461"/>
        </c:manualLayout>
      </c:layout>
      <c:lineChart>
        <c:grouping val="standard"/>
        <c:varyColors val="0"/>
        <c:ser>
          <c:idx val="0"/>
          <c:order val="0"/>
          <c:tx>
            <c:strRef>
              <c:f>RatesCharts!$A$45</c:f>
              <c:strCache>
                <c:ptCount val="1"/>
                <c:pt idx="0">
                  <c:v>Performance (rate per 1,000)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RatesCharts!$B$44:$L$44</c:f>
              <c:numCache>
                <c:formatCode>mm/dd/yy;@</c:formatCode>
                <c:ptCount val="11"/>
                <c:pt idx="0">
                  <c:v>41274</c:v>
                </c:pt>
                <c:pt idx="1">
                  <c:v>41639</c:v>
                </c:pt>
                <c:pt idx="2">
                  <c:v>42004</c:v>
                </c:pt>
                <c:pt idx="3">
                  <c:v>42369</c:v>
                </c:pt>
                <c:pt idx="4">
                  <c:v>42735</c:v>
                </c:pt>
                <c:pt idx="5">
                  <c:v>43100</c:v>
                </c:pt>
                <c:pt idx="6">
                  <c:v>43465</c:v>
                </c:pt>
                <c:pt idx="7">
                  <c:v>43830</c:v>
                </c:pt>
                <c:pt idx="8">
                  <c:v>44196</c:v>
                </c:pt>
                <c:pt idx="9">
                  <c:v>44561</c:v>
                </c:pt>
                <c:pt idx="10">
                  <c:v>44926</c:v>
                </c:pt>
              </c:numCache>
            </c:numRef>
          </c:cat>
          <c:val>
            <c:numRef>
              <c:f>RatesCharts!$B$45:$L$45</c:f>
              <c:numCache>
                <c:formatCode>0.0</c:formatCode>
                <c:ptCount val="11"/>
                <c:pt idx="0">
                  <c:v>62.702880832654806</c:v>
                </c:pt>
                <c:pt idx="1">
                  <c:v>63.299388409950666</c:v>
                </c:pt>
                <c:pt idx="2">
                  <c:v>63.618720836147055</c:v>
                </c:pt>
                <c:pt idx="3">
                  <c:v>62.558129883825671</c:v>
                </c:pt>
                <c:pt idx="4">
                  <c:v>62.908954602452482</c:v>
                </c:pt>
                <c:pt idx="5">
                  <c:v>65.281442015927311</c:v>
                </c:pt>
                <c:pt idx="6">
                  <c:v>65.876546353262611</c:v>
                </c:pt>
                <c:pt idx="7">
                  <c:v>65.217525215627958</c:v>
                </c:pt>
                <c:pt idx="8">
                  <c:v>57.708965590739595</c:v>
                </c:pt>
                <c:pt idx="9">
                  <c:v>61.809885250043877</c:v>
                </c:pt>
                <c:pt idx="10">
                  <c:v>65.071513669621183</c:v>
                </c:pt>
              </c:numCache>
            </c:numRef>
          </c:val>
          <c:smooth val="1"/>
          <c:extLst>
            <c:ext xmlns:c16="http://schemas.microsoft.com/office/drawing/2014/chart" uri="{C3380CC4-5D6E-409C-BE32-E72D297353CC}">
              <c16:uniqueId val="{00000000-BFAB-4EF8-9682-27AA33CAF43B}"/>
            </c:ext>
          </c:extLst>
        </c:ser>
        <c:dLbls>
          <c:showLegendKey val="0"/>
          <c:showVal val="0"/>
          <c:showCatName val="0"/>
          <c:showSerName val="0"/>
          <c:showPercent val="0"/>
          <c:showBubbleSize val="0"/>
        </c:dLbls>
        <c:marker val="1"/>
        <c:smooth val="0"/>
        <c:axId val="1521932992"/>
        <c:axId val="1"/>
      </c:lineChart>
      <c:dateAx>
        <c:axId val="1521932992"/>
        <c:scaling>
          <c:orientation val="minMax"/>
        </c:scaling>
        <c:delete val="0"/>
        <c:axPos val="b"/>
        <c:numFmt formatCode="mm/dd/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Offset val="100"/>
        <c:baseTimeUnit val="days"/>
        <c:majorUnit val="1"/>
        <c:majorTimeUnit val="years"/>
        <c:minorUnit val="7"/>
        <c:minorTimeUnit val="day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521932992"/>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RatesCharts!$A$8</c:f>
          <c:strCache>
            <c:ptCount val="1"/>
            <c:pt idx="0">
              <c:v>PR1--Participation Rates: Allegation Rates--Chart 2: Numerator and Denominator</c:v>
            </c:pt>
          </c:strCache>
        </c:strRef>
      </c:tx>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9.0046925952437767E-2"/>
          <c:y val="0.1480327868852459"/>
          <c:w val="0.86954903364352165"/>
          <c:h val="0.72608364528204461"/>
        </c:manualLayout>
      </c:layout>
      <c:lineChart>
        <c:grouping val="standard"/>
        <c:varyColors val="0"/>
        <c:ser>
          <c:idx val="0"/>
          <c:order val="0"/>
          <c:tx>
            <c:strRef>
              <c:f>RatesCharts!$A$47</c:f>
              <c:strCache>
                <c:ptCount val="1"/>
                <c:pt idx="0">
                  <c:v>Numerator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RatesCharts!$B$44:$L$44</c:f>
              <c:numCache>
                <c:formatCode>mm/dd/yy;@</c:formatCode>
                <c:ptCount val="11"/>
                <c:pt idx="0">
                  <c:v>41274</c:v>
                </c:pt>
                <c:pt idx="1">
                  <c:v>41639</c:v>
                </c:pt>
                <c:pt idx="2">
                  <c:v>42004</c:v>
                </c:pt>
                <c:pt idx="3">
                  <c:v>42369</c:v>
                </c:pt>
                <c:pt idx="4">
                  <c:v>42735</c:v>
                </c:pt>
                <c:pt idx="5">
                  <c:v>43100</c:v>
                </c:pt>
                <c:pt idx="6">
                  <c:v>43465</c:v>
                </c:pt>
                <c:pt idx="7">
                  <c:v>43830</c:v>
                </c:pt>
                <c:pt idx="8">
                  <c:v>44196</c:v>
                </c:pt>
                <c:pt idx="9">
                  <c:v>44561</c:v>
                </c:pt>
                <c:pt idx="10">
                  <c:v>44926</c:v>
                </c:pt>
              </c:numCache>
            </c:numRef>
          </c:cat>
          <c:val>
            <c:numRef>
              <c:f>RatesCharts!$B$47:$L$47</c:f>
              <c:numCache>
                <c:formatCode>#,##0</c:formatCode>
                <c:ptCount val="11"/>
                <c:pt idx="0">
                  <c:v>52135</c:v>
                </c:pt>
                <c:pt idx="1">
                  <c:v>52257</c:v>
                </c:pt>
                <c:pt idx="2">
                  <c:v>52286</c:v>
                </c:pt>
                <c:pt idx="3">
                  <c:v>51253</c:v>
                </c:pt>
                <c:pt idx="4">
                  <c:v>51523</c:v>
                </c:pt>
                <c:pt idx="5">
                  <c:v>53398</c:v>
                </c:pt>
                <c:pt idx="6">
                  <c:v>53816</c:v>
                </c:pt>
                <c:pt idx="7">
                  <c:v>52937</c:v>
                </c:pt>
                <c:pt idx="8">
                  <c:v>46569</c:v>
                </c:pt>
                <c:pt idx="9">
                  <c:v>49658</c:v>
                </c:pt>
                <c:pt idx="10">
                  <c:v>52161</c:v>
                </c:pt>
              </c:numCache>
            </c:numRef>
          </c:val>
          <c:smooth val="1"/>
          <c:extLst>
            <c:ext xmlns:c16="http://schemas.microsoft.com/office/drawing/2014/chart" uri="{C3380CC4-5D6E-409C-BE32-E72D297353CC}">
              <c16:uniqueId val="{00000000-AFBA-4C70-9B48-9218A661B49E}"/>
            </c:ext>
          </c:extLst>
        </c:ser>
        <c:ser>
          <c:idx val="2"/>
          <c:order val="1"/>
          <c:tx>
            <c:strRef>
              <c:f>RatesCharts!$A$48</c:f>
              <c:strCache>
                <c:ptCount val="1"/>
                <c:pt idx="0">
                  <c:v>Denominator</c:v>
                </c:pt>
              </c:strCache>
            </c:strRef>
          </c:tx>
          <c:spPr>
            <a:ln w="28575" cap="rnd">
              <a:solidFill>
                <a:schemeClr val="accent6"/>
              </a:solidFill>
              <a:round/>
            </a:ln>
            <a:effectLst/>
          </c:spPr>
          <c:marker>
            <c:symbol val="square"/>
            <c:size val="5"/>
            <c:spPr>
              <a:solidFill>
                <a:schemeClr val="accent6"/>
              </a:solidFill>
              <a:ln w="9525">
                <a:solidFill>
                  <a:schemeClr val="accent3"/>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RatesCharts!$B$44:$L$44</c:f>
              <c:numCache>
                <c:formatCode>mm/dd/yy;@</c:formatCode>
                <c:ptCount val="11"/>
                <c:pt idx="0">
                  <c:v>41274</c:v>
                </c:pt>
                <c:pt idx="1">
                  <c:v>41639</c:v>
                </c:pt>
                <c:pt idx="2">
                  <c:v>42004</c:v>
                </c:pt>
                <c:pt idx="3">
                  <c:v>42369</c:v>
                </c:pt>
                <c:pt idx="4">
                  <c:v>42735</c:v>
                </c:pt>
                <c:pt idx="5">
                  <c:v>43100</c:v>
                </c:pt>
                <c:pt idx="6">
                  <c:v>43465</c:v>
                </c:pt>
                <c:pt idx="7">
                  <c:v>43830</c:v>
                </c:pt>
                <c:pt idx="8">
                  <c:v>44196</c:v>
                </c:pt>
                <c:pt idx="9">
                  <c:v>44561</c:v>
                </c:pt>
                <c:pt idx="10">
                  <c:v>44926</c:v>
                </c:pt>
              </c:numCache>
            </c:numRef>
          </c:cat>
          <c:val>
            <c:numRef>
              <c:f>RatesCharts!$B$48:$L$48</c:f>
              <c:numCache>
                <c:formatCode>#,##0</c:formatCode>
                <c:ptCount val="11"/>
                <c:pt idx="0">
                  <c:v>831461</c:v>
                </c:pt>
                <c:pt idx="1">
                  <c:v>825553</c:v>
                </c:pt>
                <c:pt idx="2">
                  <c:v>821865</c:v>
                </c:pt>
                <c:pt idx="3">
                  <c:v>819286</c:v>
                </c:pt>
                <c:pt idx="4">
                  <c:v>819009</c:v>
                </c:pt>
                <c:pt idx="5">
                  <c:v>817966</c:v>
                </c:pt>
                <c:pt idx="6">
                  <c:v>816922</c:v>
                </c:pt>
                <c:pt idx="7">
                  <c:v>811699</c:v>
                </c:pt>
                <c:pt idx="8">
                  <c:v>806963</c:v>
                </c:pt>
                <c:pt idx="9">
                  <c:v>803399</c:v>
                </c:pt>
                <c:pt idx="10">
                  <c:v>801595</c:v>
                </c:pt>
              </c:numCache>
            </c:numRef>
          </c:val>
          <c:smooth val="1"/>
          <c:extLst>
            <c:ext xmlns:c16="http://schemas.microsoft.com/office/drawing/2014/chart" uri="{C3380CC4-5D6E-409C-BE32-E72D297353CC}">
              <c16:uniqueId val="{00000001-AFBA-4C70-9B48-9218A661B49E}"/>
            </c:ext>
          </c:extLst>
        </c:ser>
        <c:dLbls>
          <c:showLegendKey val="0"/>
          <c:showVal val="0"/>
          <c:showCatName val="0"/>
          <c:showSerName val="0"/>
          <c:showPercent val="0"/>
          <c:showBubbleSize val="0"/>
        </c:dLbls>
        <c:marker val="1"/>
        <c:smooth val="0"/>
        <c:axId val="1521931792"/>
        <c:axId val="1"/>
      </c:lineChart>
      <c:dateAx>
        <c:axId val="1521931792"/>
        <c:scaling>
          <c:orientation val="minMax"/>
        </c:scaling>
        <c:delete val="0"/>
        <c:axPos val="b"/>
        <c:numFmt formatCode="mm/dd/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Offset val="100"/>
        <c:baseTimeUnit val="days"/>
        <c:majorUnit val="1"/>
        <c:majorTimeUnit val="years"/>
        <c:minorUnit val="7"/>
        <c:minorTimeUnit val="day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521931792"/>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'4-S1Chart'!$A$7</c:f>
          <c:strCache>
            <c:ptCount val="1"/>
            <c:pt idx="0">
              <c:v>4-S1--Maltreatment in foster care--Chart 1: Performance (rate per 100,000)</c:v>
            </c:pt>
          </c:strCache>
        </c:strRef>
      </c:tx>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6.3882807332010322E-2"/>
          <c:y val="0.10133879781420765"/>
          <c:w val="0.89456344379716746"/>
          <c:h val="0.77277763435308289"/>
        </c:manualLayout>
      </c:layout>
      <c:lineChart>
        <c:grouping val="standard"/>
        <c:varyColors val="0"/>
        <c:ser>
          <c:idx val="0"/>
          <c:order val="0"/>
          <c:tx>
            <c:strRef>
              <c:f>'4-S1Chart'!$A$45</c:f>
              <c:strCache>
                <c:ptCount val="1"/>
                <c:pt idx="0">
                  <c:v>Performance (rate per 100,000)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'4-S1Chart'!$B$44:$L$44</c:f>
              <c:numCache>
                <c:formatCode>mm/dd/yy;@</c:formatCode>
                <c:ptCount val="11"/>
                <c:pt idx="0">
                  <c:v>41547</c:v>
                </c:pt>
                <c:pt idx="1">
                  <c:v>41912</c:v>
                </c:pt>
                <c:pt idx="2">
                  <c:v>42277</c:v>
                </c:pt>
                <c:pt idx="3">
                  <c:v>42643</c:v>
                </c:pt>
                <c:pt idx="4">
                  <c:v>43008</c:v>
                </c:pt>
                <c:pt idx="5">
                  <c:v>43373</c:v>
                </c:pt>
                <c:pt idx="6">
                  <c:v>43738</c:v>
                </c:pt>
                <c:pt idx="7">
                  <c:v>44104</c:v>
                </c:pt>
                <c:pt idx="8">
                  <c:v>44469</c:v>
                </c:pt>
                <c:pt idx="9">
                  <c:v>44834</c:v>
                </c:pt>
                <c:pt idx="10">
                  <c:v>45199</c:v>
                </c:pt>
              </c:numCache>
            </c:numRef>
          </c:cat>
          <c:val>
            <c:numRef>
              <c:f>'4-S1Chart'!$B$45:$L$45</c:f>
              <c:numCache>
                <c:formatCode>0.00</c:formatCode>
                <c:ptCount val="11"/>
                <c:pt idx="0">
                  <c:v>6.5776952510657756</c:v>
                </c:pt>
                <c:pt idx="1">
                  <c:v>5.6807207698512787</c:v>
                </c:pt>
                <c:pt idx="2">
                  <c:v>5.9324786673902343</c:v>
                </c:pt>
                <c:pt idx="3">
                  <c:v>6.1598384446851435</c:v>
                </c:pt>
                <c:pt idx="4">
                  <c:v>6.2301936124285549</c:v>
                </c:pt>
                <c:pt idx="5">
                  <c:v>9.0823329702202198</c:v>
                </c:pt>
                <c:pt idx="6">
                  <c:v>5.3365569230804928</c:v>
                </c:pt>
                <c:pt idx="7">
                  <c:v>5.8639148583743657</c:v>
                </c:pt>
                <c:pt idx="8">
                  <c:v>6.1050101126538481</c:v>
                </c:pt>
                <c:pt idx="9">
                  <c:v>6.0805367087068216</c:v>
                </c:pt>
                <c:pt idx="10">
                  <c:v>3.8653897732830571</c:v>
                </c:pt>
              </c:numCache>
            </c:numRef>
          </c:val>
          <c:smooth val="1"/>
          <c:extLst>
            <c:ext xmlns:c16="http://schemas.microsoft.com/office/drawing/2014/chart" uri="{C3380CC4-5D6E-409C-BE32-E72D297353CC}">
              <c16:uniqueId val="{00000000-4958-436A-9C44-667D62B40C02}"/>
            </c:ext>
          </c:extLst>
        </c:ser>
        <c:ser>
          <c:idx val="1"/>
          <c:order val="1"/>
          <c:tx>
            <c:strRef>
              <c:f>'4-S1Chart'!$A$46</c:f>
              <c:strCache>
                <c:ptCount val="1"/>
                <c:pt idx="0">
                  <c:v>National Performance or Goal</c:v>
                </c:pt>
              </c:strCache>
            </c:strRef>
          </c:tx>
          <c:spPr>
            <a:ln w="28575" cap="rnd">
              <a:solidFill>
                <a:srgbClr val="00B050"/>
              </a:solidFill>
              <a:prstDash val="sysDash"/>
              <a:round/>
            </a:ln>
            <a:effectLst/>
          </c:spPr>
          <c:marker>
            <c:symbol val="star"/>
            <c:size val="5"/>
            <c:spPr>
              <a:noFill/>
              <a:ln w="9525">
                <a:solidFill>
                  <a:srgbClr val="00B050"/>
                </a:solidFill>
              </a:ln>
              <a:effectLst/>
            </c:spPr>
          </c:marker>
          <c:cat>
            <c:numRef>
              <c:f>'4-S1Chart'!$B$44:$L$44</c:f>
              <c:numCache>
                <c:formatCode>mm/dd/yy;@</c:formatCode>
                <c:ptCount val="11"/>
                <c:pt idx="0">
                  <c:v>41547</c:v>
                </c:pt>
                <c:pt idx="1">
                  <c:v>41912</c:v>
                </c:pt>
                <c:pt idx="2">
                  <c:v>42277</c:v>
                </c:pt>
                <c:pt idx="3">
                  <c:v>42643</c:v>
                </c:pt>
                <c:pt idx="4">
                  <c:v>43008</c:v>
                </c:pt>
                <c:pt idx="5">
                  <c:v>43373</c:v>
                </c:pt>
                <c:pt idx="6">
                  <c:v>43738</c:v>
                </c:pt>
                <c:pt idx="7">
                  <c:v>44104</c:v>
                </c:pt>
                <c:pt idx="8">
                  <c:v>44469</c:v>
                </c:pt>
                <c:pt idx="9">
                  <c:v>44834</c:v>
                </c:pt>
                <c:pt idx="10">
                  <c:v>45199</c:v>
                </c:pt>
              </c:numCache>
            </c:numRef>
          </c:cat>
          <c:val>
            <c:numRef>
              <c:f>'4-S1Chart'!$B$46:$L$46</c:f>
              <c:numCache>
                <c:formatCode>0.00</c:formatCode>
                <c:ptCount val="11"/>
                <c:pt idx="0">
                  <c:v>9.07</c:v>
                </c:pt>
                <c:pt idx="1">
                  <c:v>9.07</c:v>
                </c:pt>
                <c:pt idx="2">
                  <c:v>9.07</c:v>
                </c:pt>
                <c:pt idx="3">
                  <c:v>9.07</c:v>
                </c:pt>
                <c:pt idx="4">
                  <c:v>9.07</c:v>
                </c:pt>
                <c:pt idx="5">
                  <c:v>9.07</c:v>
                </c:pt>
                <c:pt idx="6">
                  <c:v>9.07</c:v>
                </c:pt>
                <c:pt idx="7">
                  <c:v>9.07</c:v>
                </c:pt>
                <c:pt idx="8">
                  <c:v>9.07</c:v>
                </c:pt>
                <c:pt idx="9">
                  <c:v>9.07</c:v>
                </c:pt>
                <c:pt idx="10">
                  <c:v>9.07</c:v>
                </c:pt>
              </c:numCache>
            </c:numRef>
          </c:val>
          <c:smooth val="1"/>
          <c:extLst>
            <c:ext xmlns:c16="http://schemas.microsoft.com/office/drawing/2014/chart" uri="{C3380CC4-5D6E-409C-BE32-E72D297353CC}">
              <c16:uniqueId val="{00000001-4958-436A-9C44-667D62B40C02}"/>
            </c:ext>
          </c:extLst>
        </c:ser>
        <c:dLbls>
          <c:showLegendKey val="0"/>
          <c:showVal val="0"/>
          <c:showCatName val="0"/>
          <c:showSerName val="0"/>
          <c:showPercent val="0"/>
          <c:showBubbleSize val="0"/>
        </c:dLbls>
        <c:marker val="1"/>
        <c:smooth val="0"/>
        <c:axId val="1521930192"/>
        <c:axId val="1"/>
      </c:lineChart>
      <c:dateAx>
        <c:axId val="1521930192"/>
        <c:scaling>
          <c:orientation val="minMax"/>
        </c:scaling>
        <c:delete val="0"/>
        <c:axPos val="b"/>
        <c:numFmt formatCode="mm/dd/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Offset val="100"/>
        <c:baseTimeUnit val="days"/>
        <c:majorUnit val="1"/>
        <c:majorTimeUnit val="years"/>
        <c:minorUnit val="7"/>
        <c:minorTimeUnit val="day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521930192"/>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'4-S1Chart'!$A$8</c:f>
          <c:strCache>
            <c:ptCount val="1"/>
            <c:pt idx="0">
              <c:v>4-S1--Maltreatment in foster care--Chart 2: Numerator</c:v>
            </c:pt>
          </c:strCache>
        </c:strRef>
      </c:tx>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5.0117055526161997E-2"/>
          <c:y val="0.10133879781420765"/>
          <c:w val="0.90772220666092618"/>
          <c:h val="0.77277763435308289"/>
        </c:manualLayout>
      </c:layout>
      <c:lineChart>
        <c:grouping val="standard"/>
        <c:varyColors val="0"/>
        <c:ser>
          <c:idx val="0"/>
          <c:order val="0"/>
          <c:tx>
            <c:strRef>
              <c:f>'4-S1Chart'!$A$49</c:f>
              <c:strCache>
                <c:ptCount val="1"/>
                <c:pt idx="0">
                  <c:v>Numerator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'4-S1Chart'!$B$44:$L$44</c:f>
              <c:numCache>
                <c:formatCode>mm/dd/yy;@</c:formatCode>
                <c:ptCount val="11"/>
                <c:pt idx="0">
                  <c:v>41547</c:v>
                </c:pt>
                <c:pt idx="1">
                  <c:v>41912</c:v>
                </c:pt>
                <c:pt idx="2">
                  <c:v>42277</c:v>
                </c:pt>
                <c:pt idx="3">
                  <c:v>42643</c:v>
                </c:pt>
                <c:pt idx="4">
                  <c:v>43008</c:v>
                </c:pt>
                <c:pt idx="5">
                  <c:v>43373</c:v>
                </c:pt>
                <c:pt idx="6">
                  <c:v>43738</c:v>
                </c:pt>
                <c:pt idx="7">
                  <c:v>44104</c:v>
                </c:pt>
                <c:pt idx="8">
                  <c:v>44469</c:v>
                </c:pt>
                <c:pt idx="9">
                  <c:v>44834</c:v>
                </c:pt>
                <c:pt idx="10">
                  <c:v>45199</c:v>
                </c:pt>
              </c:numCache>
            </c:numRef>
          </c:cat>
          <c:val>
            <c:numRef>
              <c:f>'4-S1Chart'!$B$49:$L$49</c:f>
              <c:numCache>
                <c:formatCode>#,##0</c:formatCode>
                <c:ptCount val="11"/>
                <c:pt idx="0">
                  <c:v>122</c:v>
                </c:pt>
                <c:pt idx="1">
                  <c:v>115</c:v>
                </c:pt>
                <c:pt idx="2">
                  <c:v>122</c:v>
                </c:pt>
                <c:pt idx="3">
                  <c:v>125</c:v>
                </c:pt>
                <c:pt idx="4">
                  <c:v>119</c:v>
                </c:pt>
                <c:pt idx="5">
                  <c:v>168</c:v>
                </c:pt>
                <c:pt idx="6">
                  <c:v>92</c:v>
                </c:pt>
                <c:pt idx="7">
                  <c:v>97</c:v>
                </c:pt>
                <c:pt idx="8">
                  <c:v>93</c:v>
                </c:pt>
                <c:pt idx="9">
                  <c:v>84</c:v>
                </c:pt>
                <c:pt idx="10">
                  <c:v>49</c:v>
                </c:pt>
              </c:numCache>
            </c:numRef>
          </c:val>
          <c:smooth val="1"/>
          <c:extLst>
            <c:ext xmlns:c16="http://schemas.microsoft.com/office/drawing/2014/chart" uri="{C3380CC4-5D6E-409C-BE32-E72D297353CC}">
              <c16:uniqueId val="{00000000-4FF2-40E8-A093-A9E996C5D422}"/>
            </c:ext>
          </c:extLst>
        </c:ser>
        <c:ser>
          <c:idx val="1"/>
          <c:order val="1"/>
          <c:tx>
            <c:strRef>
              <c:f>'4-S1Chart'!$A$50</c:f>
              <c:strCache>
                <c:ptCount val="1"/>
                <c:pt idx="0">
                  <c:v>Max numerator that meets standard, given denominator</c:v>
                </c:pt>
              </c:strCache>
            </c:strRef>
          </c:tx>
          <c:spPr>
            <a:ln w="28575" cap="rnd">
              <a:solidFill>
                <a:srgbClr val="00B050"/>
              </a:solidFill>
              <a:prstDash val="sysDash"/>
              <a:round/>
            </a:ln>
            <a:effectLst/>
          </c:spPr>
          <c:marker>
            <c:symbol val="star"/>
            <c:size val="5"/>
            <c:spPr>
              <a:noFill/>
              <a:ln w="9525">
                <a:solidFill>
                  <a:srgbClr val="00B050"/>
                </a:solidFill>
              </a:ln>
              <a:effectLst/>
            </c:spPr>
          </c:marker>
          <c:cat>
            <c:numRef>
              <c:f>'4-S1Chart'!$B$44:$L$44</c:f>
              <c:numCache>
                <c:formatCode>mm/dd/yy;@</c:formatCode>
                <c:ptCount val="11"/>
                <c:pt idx="0">
                  <c:v>41547</c:v>
                </c:pt>
                <c:pt idx="1">
                  <c:v>41912</c:v>
                </c:pt>
                <c:pt idx="2">
                  <c:v>42277</c:v>
                </c:pt>
                <c:pt idx="3">
                  <c:v>42643</c:v>
                </c:pt>
                <c:pt idx="4">
                  <c:v>43008</c:v>
                </c:pt>
                <c:pt idx="5">
                  <c:v>43373</c:v>
                </c:pt>
                <c:pt idx="6">
                  <c:v>43738</c:v>
                </c:pt>
                <c:pt idx="7">
                  <c:v>44104</c:v>
                </c:pt>
                <c:pt idx="8">
                  <c:v>44469</c:v>
                </c:pt>
                <c:pt idx="9">
                  <c:v>44834</c:v>
                </c:pt>
                <c:pt idx="10">
                  <c:v>45199</c:v>
                </c:pt>
              </c:numCache>
            </c:numRef>
          </c:cat>
          <c:val>
            <c:numRef>
              <c:f>'4-S1Chart'!$B$50:$L$50</c:f>
              <c:numCache>
                <c:formatCode>#,##0</c:formatCode>
                <c:ptCount val="11"/>
                <c:pt idx="0">
                  <c:v>168</c:v>
                </c:pt>
                <c:pt idx="1">
                  <c:v>183</c:v>
                </c:pt>
                <c:pt idx="2">
                  <c:v>186</c:v>
                </c:pt>
                <c:pt idx="3">
                  <c:v>184</c:v>
                </c:pt>
                <c:pt idx="4">
                  <c:v>173</c:v>
                </c:pt>
                <c:pt idx="5">
                  <c:v>167</c:v>
                </c:pt>
                <c:pt idx="6">
                  <c:v>156</c:v>
                </c:pt>
                <c:pt idx="7">
                  <c:v>150</c:v>
                </c:pt>
                <c:pt idx="8">
                  <c:v>138</c:v>
                </c:pt>
                <c:pt idx="9">
                  <c:v>125</c:v>
                </c:pt>
                <c:pt idx="10">
                  <c:v>114</c:v>
                </c:pt>
              </c:numCache>
            </c:numRef>
          </c:val>
          <c:smooth val="1"/>
          <c:extLst>
            <c:ext xmlns:c16="http://schemas.microsoft.com/office/drawing/2014/chart" uri="{C3380CC4-5D6E-409C-BE32-E72D297353CC}">
              <c16:uniqueId val="{00000001-4FF2-40E8-A093-A9E996C5D422}"/>
            </c:ext>
          </c:extLst>
        </c:ser>
        <c:dLbls>
          <c:showLegendKey val="0"/>
          <c:showVal val="0"/>
          <c:showCatName val="0"/>
          <c:showSerName val="0"/>
          <c:showPercent val="0"/>
          <c:showBubbleSize val="0"/>
        </c:dLbls>
        <c:marker val="1"/>
        <c:smooth val="0"/>
        <c:axId val="1521943792"/>
        <c:axId val="1"/>
      </c:lineChart>
      <c:dateAx>
        <c:axId val="1521943792"/>
        <c:scaling>
          <c:orientation val="minMax"/>
        </c:scaling>
        <c:delete val="0"/>
        <c:axPos val="b"/>
        <c:numFmt formatCode="mm/dd/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Offset val="100"/>
        <c:baseTimeUnit val="days"/>
        <c:majorUnit val="1"/>
        <c:majorTimeUnit val="years"/>
        <c:minorUnit val="7"/>
        <c:minorTimeUnit val="day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521943792"/>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OtherCharts!$A$7</c:f>
          <c:strCache>
            <c:ptCount val="1"/>
            <c:pt idx="0">
              <c:v>4-S2--Recurrence of maltreatment--Chart 1: Performance (%)</c:v>
            </c:pt>
          </c:strCache>
        </c:strRef>
      </c:tx>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7.550889472149315E-2"/>
          <c:y val="0.10133879781420765"/>
          <c:w val="0.88293735640768478"/>
          <c:h val="0.77277763435308289"/>
        </c:manualLayout>
      </c:layout>
      <c:lineChart>
        <c:grouping val="standard"/>
        <c:varyColors val="0"/>
        <c:ser>
          <c:idx val="0"/>
          <c:order val="0"/>
          <c:tx>
            <c:strRef>
              <c:f>OtherCharts!$A$45</c:f>
              <c:strCache>
                <c:ptCount val="1"/>
                <c:pt idx="0">
                  <c:v>Performance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OtherCharts!$B$44:$L$44</c:f>
              <c:numCache>
                <c:formatCode>mm/dd/yy;@</c:formatCode>
                <c:ptCount val="11"/>
                <c:pt idx="0">
                  <c:v>41182</c:v>
                </c:pt>
                <c:pt idx="1">
                  <c:v>41547</c:v>
                </c:pt>
                <c:pt idx="2">
                  <c:v>41912</c:v>
                </c:pt>
                <c:pt idx="3">
                  <c:v>42277</c:v>
                </c:pt>
                <c:pt idx="4">
                  <c:v>42643</c:v>
                </c:pt>
                <c:pt idx="5">
                  <c:v>43008</c:v>
                </c:pt>
                <c:pt idx="6">
                  <c:v>43373</c:v>
                </c:pt>
                <c:pt idx="7">
                  <c:v>43738</c:v>
                </c:pt>
                <c:pt idx="8">
                  <c:v>44104</c:v>
                </c:pt>
                <c:pt idx="9">
                  <c:v>44469</c:v>
                </c:pt>
                <c:pt idx="10">
                  <c:v>44834</c:v>
                </c:pt>
              </c:numCache>
            </c:numRef>
          </c:cat>
          <c:val>
            <c:numRef>
              <c:f>OtherCharts!$B$45:$L$45</c:f>
              <c:numCache>
                <c:formatCode>0.0%</c:formatCode>
                <c:ptCount val="11"/>
                <c:pt idx="0">
                  <c:v>0.10801234426791634</c:v>
                </c:pt>
                <c:pt idx="1">
                  <c:v>0.12516659262549978</c:v>
                </c:pt>
                <c:pt idx="2">
                  <c:v>0.120276008492569</c:v>
                </c:pt>
                <c:pt idx="3">
                  <c:v>0.10184477677109487</c:v>
                </c:pt>
                <c:pt idx="4">
                  <c:v>9.8928276999175585E-2</c:v>
                </c:pt>
                <c:pt idx="5">
                  <c:v>0.11078539147428851</c:v>
                </c:pt>
                <c:pt idx="6">
                  <c:v>0.10242782944800095</c:v>
                </c:pt>
                <c:pt idx="7">
                  <c:v>0.10843695681240809</c:v>
                </c:pt>
                <c:pt idx="8">
                  <c:v>9.5839311334289815E-2</c:v>
                </c:pt>
                <c:pt idx="9">
                  <c:v>8.804347826086957E-2</c:v>
                </c:pt>
                <c:pt idx="10">
                  <c:v>0.1125254582484725</c:v>
                </c:pt>
              </c:numCache>
            </c:numRef>
          </c:val>
          <c:smooth val="1"/>
          <c:extLst>
            <c:ext xmlns:c16="http://schemas.microsoft.com/office/drawing/2014/chart" uri="{C3380CC4-5D6E-409C-BE32-E72D297353CC}">
              <c16:uniqueId val="{00000000-D677-4BD2-823E-07253670EAD8}"/>
            </c:ext>
          </c:extLst>
        </c:ser>
        <c:ser>
          <c:idx val="1"/>
          <c:order val="1"/>
          <c:tx>
            <c:strRef>
              <c:f>OtherCharts!$A$46</c:f>
              <c:strCache>
                <c:ptCount val="1"/>
                <c:pt idx="0">
                  <c:v>National Performance or Goal</c:v>
                </c:pt>
              </c:strCache>
            </c:strRef>
          </c:tx>
          <c:spPr>
            <a:ln w="28575" cap="rnd">
              <a:solidFill>
                <a:srgbClr val="00B050"/>
              </a:solidFill>
              <a:prstDash val="sysDash"/>
              <a:round/>
            </a:ln>
            <a:effectLst/>
          </c:spPr>
          <c:marker>
            <c:symbol val="star"/>
            <c:size val="5"/>
            <c:spPr>
              <a:noFill/>
              <a:ln w="9525">
                <a:solidFill>
                  <a:srgbClr val="00B050"/>
                </a:solidFill>
              </a:ln>
              <a:effectLst/>
            </c:spPr>
          </c:marker>
          <c:cat>
            <c:numRef>
              <c:f>OtherCharts!$B$44:$L$44</c:f>
              <c:numCache>
                <c:formatCode>mm/dd/yy;@</c:formatCode>
                <c:ptCount val="11"/>
                <c:pt idx="0">
                  <c:v>41182</c:v>
                </c:pt>
                <c:pt idx="1">
                  <c:v>41547</c:v>
                </c:pt>
                <c:pt idx="2">
                  <c:v>41912</c:v>
                </c:pt>
                <c:pt idx="3">
                  <c:v>42277</c:v>
                </c:pt>
                <c:pt idx="4">
                  <c:v>42643</c:v>
                </c:pt>
                <c:pt idx="5">
                  <c:v>43008</c:v>
                </c:pt>
                <c:pt idx="6">
                  <c:v>43373</c:v>
                </c:pt>
                <c:pt idx="7">
                  <c:v>43738</c:v>
                </c:pt>
                <c:pt idx="8">
                  <c:v>44104</c:v>
                </c:pt>
                <c:pt idx="9">
                  <c:v>44469</c:v>
                </c:pt>
                <c:pt idx="10">
                  <c:v>44834</c:v>
                </c:pt>
              </c:numCache>
            </c:numRef>
          </c:cat>
          <c:val>
            <c:numRef>
              <c:f>OtherCharts!$B$46:$L$46</c:f>
              <c:numCache>
                <c:formatCode>0.0%</c:formatCode>
                <c:ptCount val="11"/>
                <c:pt idx="0">
                  <c:v>9.6999999999999989E-2</c:v>
                </c:pt>
                <c:pt idx="1">
                  <c:v>9.6999999999999989E-2</c:v>
                </c:pt>
                <c:pt idx="2">
                  <c:v>9.6999999999999989E-2</c:v>
                </c:pt>
                <c:pt idx="3">
                  <c:v>9.6999999999999989E-2</c:v>
                </c:pt>
                <c:pt idx="4">
                  <c:v>9.6999999999999989E-2</c:v>
                </c:pt>
                <c:pt idx="5">
                  <c:v>9.6999999999999989E-2</c:v>
                </c:pt>
                <c:pt idx="6">
                  <c:v>9.6999999999999989E-2</c:v>
                </c:pt>
                <c:pt idx="7">
                  <c:v>9.6999999999999989E-2</c:v>
                </c:pt>
                <c:pt idx="8">
                  <c:v>9.6999999999999989E-2</c:v>
                </c:pt>
                <c:pt idx="9">
                  <c:v>9.6999999999999989E-2</c:v>
                </c:pt>
                <c:pt idx="10">
                  <c:v>9.6999999999999989E-2</c:v>
                </c:pt>
              </c:numCache>
            </c:numRef>
          </c:val>
          <c:smooth val="1"/>
          <c:extLst>
            <c:ext xmlns:c16="http://schemas.microsoft.com/office/drawing/2014/chart" uri="{C3380CC4-5D6E-409C-BE32-E72D297353CC}">
              <c16:uniqueId val="{00000001-D677-4BD2-823E-07253670EAD8}"/>
            </c:ext>
          </c:extLst>
        </c:ser>
        <c:dLbls>
          <c:showLegendKey val="0"/>
          <c:showVal val="0"/>
          <c:showCatName val="0"/>
          <c:showSerName val="0"/>
          <c:showPercent val="0"/>
          <c:showBubbleSize val="0"/>
        </c:dLbls>
        <c:marker val="1"/>
        <c:smooth val="0"/>
        <c:axId val="1521930592"/>
        <c:axId val="1"/>
      </c:lineChart>
      <c:dateAx>
        <c:axId val="1521930592"/>
        <c:scaling>
          <c:orientation val="minMax"/>
        </c:scaling>
        <c:delete val="0"/>
        <c:axPos val="b"/>
        <c:numFmt formatCode="mm/dd/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Offset val="100"/>
        <c:baseTimeUnit val="days"/>
        <c:minorUnit val="7"/>
        <c:minorTimeUnit val="days"/>
      </c:dateAx>
      <c:valAx>
        <c:axId val="1"/>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521930592"/>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OtherCharts!$A$8</c:f>
          <c:strCache>
            <c:ptCount val="1"/>
            <c:pt idx="0">
              <c:v>4-S2--Recurrence of maltreatment--Chart 2: Numerator and Denominator</c:v>
            </c:pt>
          </c:strCache>
        </c:strRef>
      </c:tx>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6.2071450554846655E-2"/>
          <c:y val="0.10133879781420765"/>
          <c:w val="0.89752450904111292"/>
          <c:h val="0.77277763435308289"/>
        </c:manualLayout>
      </c:layout>
      <c:lineChart>
        <c:grouping val="standard"/>
        <c:varyColors val="0"/>
        <c:ser>
          <c:idx val="0"/>
          <c:order val="0"/>
          <c:tx>
            <c:strRef>
              <c:f>OtherCharts!$A$49</c:f>
              <c:strCache>
                <c:ptCount val="1"/>
                <c:pt idx="0">
                  <c:v>Numerator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OtherCharts!$B$44:$L$44</c:f>
              <c:numCache>
                <c:formatCode>mm/dd/yy;@</c:formatCode>
                <c:ptCount val="11"/>
                <c:pt idx="0">
                  <c:v>41182</c:v>
                </c:pt>
                <c:pt idx="1">
                  <c:v>41547</c:v>
                </c:pt>
                <c:pt idx="2">
                  <c:v>41912</c:v>
                </c:pt>
                <c:pt idx="3">
                  <c:v>42277</c:v>
                </c:pt>
                <c:pt idx="4">
                  <c:v>42643</c:v>
                </c:pt>
                <c:pt idx="5">
                  <c:v>43008</c:v>
                </c:pt>
                <c:pt idx="6">
                  <c:v>43373</c:v>
                </c:pt>
                <c:pt idx="7">
                  <c:v>43738</c:v>
                </c:pt>
                <c:pt idx="8">
                  <c:v>44104</c:v>
                </c:pt>
                <c:pt idx="9">
                  <c:v>44469</c:v>
                </c:pt>
                <c:pt idx="10">
                  <c:v>44834</c:v>
                </c:pt>
              </c:numCache>
            </c:numRef>
          </c:cat>
          <c:val>
            <c:numRef>
              <c:f>OtherCharts!$B$49:$L$49</c:f>
              <c:numCache>
                <c:formatCode>#,##0</c:formatCode>
                <c:ptCount val="11"/>
                <c:pt idx="0">
                  <c:v>945</c:v>
                </c:pt>
                <c:pt idx="1">
                  <c:v>1127</c:v>
                </c:pt>
                <c:pt idx="2">
                  <c:v>1133</c:v>
                </c:pt>
                <c:pt idx="3">
                  <c:v>933</c:v>
                </c:pt>
                <c:pt idx="4">
                  <c:v>840</c:v>
                </c:pt>
                <c:pt idx="5">
                  <c:v>907</c:v>
                </c:pt>
                <c:pt idx="6">
                  <c:v>848</c:v>
                </c:pt>
                <c:pt idx="7">
                  <c:v>811</c:v>
                </c:pt>
                <c:pt idx="8">
                  <c:v>668</c:v>
                </c:pt>
                <c:pt idx="9">
                  <c:v>567</c:v>
                </c:pt>
                <c:pt idx="10">
                  <c:v>663</c:v>
                </c:pt>
              </c:numCache>
            </c:numRef>
          </c:val>
          <c:smooth val="1"/>
          <c:extLst>
            <c:ext xmlns:c16="http://schemas.microsoft.com/office/drawing/2014/chart" uri="{C3380CC4-5D6E-409C-BE32-E72D297353CC}">
              <c16:uniqueId val="{00000000-C95E-4A8C-808F-10263C700304}"/>
            </c:ext>
          </c:extLst>
        </c:ser>
        <c:ser>
          <c:idx val="1"/>
          <c:order val="1"/>
          <c:tx>
            <c:strRef>
              <c:f>OtherCharts!$A$50</c:f>
              <c:strCache>
                <c:ptCount val="1"/>
                <c:pt idx="0">
                  <c:v>Max numerator that meets standard, given denominator</c:v>
                </c:pt>
              </c:strCache>
            </c:strRef>
          </c:tx>
          <c:spPr>
            <a:ln w="28575" cap="rnd">
              <a:solidFill>
                <a:srgbClr val="00B050"/>
              </a:solidFill>
              <a:prstDash val="sysDash"/>
              <a:round/>
            </a:ln>
            <a:effectLst/>
          </c:spPr>
          <c:marker>
            <c:symbol val="star"/>
            <c:size val="5"/>
            <c:spPr>
              <a:noFill/>
              <a:ln w="9525">
                <a:solidFill>
                  <a:srgbClr val="00B050"/>
                </a:solidFill>
              </a:ln>
              <a:effectLst/>
            </c:spPr>
          </c:marker>
          <c:cat>
            <c:numRef>
              <c:f>OtherCharts!$B$44:$L$44</c:f>
              <c:numCache>
                <c:formatCode>mm/dd/yy;@</c:formatCode>
                <c:ptCount val="11"/>
                <c:pt idx="0">
                  <c:v>41182</c:v>
                </c:pt>
                <c:pt idx="1">
                  <c:v>41547</c:v>
                </c:pt>
                <c:pt idx="2">
                  <c:v>41912</c:v>
                </c:pt>
                <c:pt idx="3">
                  <c:v>42277</c:v>
                </c:pt>
                <c:pt idx="4">
                  <c:v>42643</c:v>
                </c:pt>
                <c:pt idx="5">
                  <c:v>43008</c:v>
                </c:pt>
                <c:pt idx="6">
                  <c:v>43373</c:v>
                </c:pt>
                <c:pt idx="7">
                  <c:v>43738</c:v>
                </c:pt>
                <c:pt idx="8">
                  <c:v>44104</c:v>
                </c:pt>
                <c:pt idx="9">
                  <c:v>44469</c:v>
                </c:pt>
                <c:pt idx="10">
                  <c:v>44834</c:v>
                </c:pt>
              </c:numCache>
            </c:numRef>
          </c:cat>
          <c:val>
            <c:numRef>
              <c:f>OtherCharts!$B$50:$L$50</c:f>
              <c:numCache>
                <c:formatCode>#,##0</c:formatCode>
                <c:ptCount val="11"/>
                <c:pt idx="0">
                  <c:v>848.6</c:v>
                </c:pt>
                <c:pt idx="1">
                  <c:v>873.3</c:v>
                </c:pt>
                <c:pt idx="2">
                  <c:v>913.7</c:v>
                </c:pt>
                <c:pt idx="3">
                  <c:v>888.6</c:v>
                </c:pt>
                <c:pt idx="4">
                  <c:v>823.6</c:v>
                </c:pt>
                <c:pt idx="5">
                  <c:v>794.1</c:v>
                </c:pt>
                <c:pt idx="6">
                  <c:v>803</c:v>
                </c:pt>
                <c:pt idx="7">
                  <c:v>725.4</c:v>
                </c:pt>
                <c:pt idx="8">
                  <c:v>676</c:v>
                </c:pt>
                <c:pt idx="9">
                  <c:v>624.6</c:v>
                </c:pt>
                <c:pt idx="10">
                  <c:v>571.5</c:v>
                </c:pt>
              </c:numCache>
            </c:numRef>
          </c:val>
          <c:smooth val="1"/>
          <c:extLst>
            <c:ext xmlns:c16="http://schemas.microsoft.com/office/drawing/2014/chart" uri="{C3380CC4-5D6E-409C-BE32-E72D297353CC}">
              <c16:uniqueId val="{00000001-C95E-4A8C-808F-10263C700304}"/>
            </c:ext>
          </c:extLst>
        </c:ser>
        <c:ser>
          <c:idx val="2"/>
          <c:order val="2"/>
          <c:tx>
            <c:strRef>
              <c:f>OtherCharts!$A$51</c:f>
              <c:strCache>
                <c:ptCount val="1"/>
                <c:pt idx="0">
                  <c:v>Denominator</c:v>
                </c:pt>
              </c:strCache>
            </c:strRef>
          </c:tx>
          <c:spPr>
            <a:ln w="28575" cap="rnd">
              <a:solidFill>
                <a:schemeClr val="accent6"/>
              </a:solidFill>
              <a:round/>
            </a:ln>
            <a:effectLst/>
          </c:spPr>
          <c:marker>
            <c:symbol val="square"/>
            <c:size val="5"/>
            <c:spPr>
              <a:solidFill>
                <a:schemeClr val="accent6"/>
              </a:solidFill>
              <a:ln w="9525">
                <a:solidFill>
                  <a:schemeClr val="accent3"/>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OtherCharts!$B$44:$L$44</c:f>
              <c:numCache>
                <c:formatCode>mm/dd/yy;@</c:formatCode>
                <c:ptCount val="11"/>
                <c:pt idx="0">
                  <c:v>41182</c:v>
                </c:pt>
                <c:pt idx="1">
                  <c:v>41547</c:v>
                </c:pt>
                <c:pt idx="2">
                  <c:v>41912</c:v>
                </c:pt>
                <c:pt idx="3">
                  <c:v>42277</c:v>
                </c:pt>
                <c:pt idx="4">
                  <c:v>42643</c:v>
                </c:pt>
                <c:pt idx="5">
                  <c:v>43008</c:v>
                </c:pt>
                <c:pt idx="6">
                  <c:v>43373</c:v>
                </c:pt>
                <c:pt idx="7">
                  <c:v>43738</c:v>
                </c:pt>
                <c:pt idx="8">
                  <c:v>44104</c:v>
                </c:pt>
                <c:pt idx="9">
                  <c:v>44469</c:v>
                </c:pt>
                <c:pt idx="10">
                  <c:v>44834</c:v>
                </c:pt>
              </c:numCache>
            </c:numRef>
          </c:cat>
          <c:val>
            <c:numRef>
              <c:f>OtherCharts!$B$51:$L$51</c:f>
              <c:numCache>
                <c:formatCode>#,##0</c:formatCode>
                <c:ptCount val="11"/>
                <c:pt idx="0">
                  <c:v>8749</c:v>
                </c:pt>
                <c:pt idx="1">
                  <c:v>9004</c:v>
                </c:pt>
                <c:pt idx="2">
                  <c:v>9420</c:v>
                </c:pt>
                <c:pt idx="3">
                  <c:v>9161</c:v>
                </c:pt>
                <c:pt idx="4">
                  <c:v>8491</c:v>
                </c:pt>
                <c:pt idx="5">
                  <c:v>8187</c:v>
                </c:pt>
                <c:pt idx="6">
                  <c:v>8279</c:v>
                </c:pt>
                <c:pt idx="7">
                  <c:v>7479</c:v>
                </c:pt>
                <c:pt idx="8">
                  <c:v>6970</c:v>
                </c:pt>
                <c:pt idx="9">
                  <c:v>6440</c:v>
                </c:pt>
                <c:pt idx="10">
                  <c:v>5892</c:v>
                </c:pt>
              </c:numCache>
            </c:numRef>
          </c:val>
          <c:smooth val="1"/>
          <c:extLst>
            <c:ext xmlns:c16="http://schemas.microsoft.com/office/drawing/2014/chart" uri="{C3380CC4-5D6E-409C-BE32-E72D297353CC}">
              <c16:uniqueId val="{00000002-C95E-4A8C-808F-10263C700304}"/>
            </c:ext>
          </c:extLst>
        </c:ser>
        <c:dLbls>
          <c:showLegendKey val="0"/>
          <c:showVal val="0"/>
          <c:showCatName val="0"/>
          <c:showSerName val="0"/>
          <c:showPercent val="0"/>
          <c:showBubbleSize val="0"/>
        </c:dLbls>
        <c:marker val="1"/>
        <c:smooth val="0"/>
        <c:axId val="1521931392"/>
        <c:axId val="1"/>
      </c:lineChart>
      <c:dateAx>
        <c:axId val="1521931392"/>
        <c:scaling>
          <c:orientation val="minMax"/>
        </c:scaling>
        <c:delete val="0"/>
        <c:axPos val="b"/>
        <c:numFmt formatCode="mm/dd/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Offset val="100"/>
        <c:baseTimeUnit val="days"/>
        <c:minorUnit val="7"/>
        <c:minorTimeUnit val="day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521931392"/>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'4-P5Chart'!$A$7</c:f>
          <c:strCache>
            <c:ptCount val="1"/>
            <c:pt idx="0">
              <c:v>4-P5--Placement stability--Chart 1: Performance (rate per 1,000)</c:v>
            </c:pt>
          </c:strCache>
        </c:strRef>
      </c:tx>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5.5644324947186477E-2"/>
          <c:y val="0.10133879781420765"/>
          <c:w val="0.89738187198144936"/>
          <c:h val="0.77277763435308289"/>
        </c:manualLayout>
      </c:layout>
      <c:lineChart>
        <c:grouping val="standard"/>
        <c:varyColors val="0"/>
        <c:ser>
          <c:idx val="0"/>
          <c:order val="0"/>
          <c:tx>
            <c:strRef>
              <c:f>'4-P5Chart'!$A$45</c:f>
              <c:strCache>
                <c:ptCount val="1"/>
                <c:pt idx="0">
                  <c:v>Performance (rate per 1,000)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'4-P5Chart'!$B$44:$L$44</c:f>
              <c:numCache>
                <c:formatCode>mm/dd/yy;@</c:formatCode>
                <c:ptCount val="11"/>
                <c:pt idx="0">
                  <c:v>41547</c:v>
                </c:pt>
                <c:pt idx="1">
                  <c:v>41912</c:v>
                </c:pt>
                <c:pt idx="2">
                  <c:v>42277</c:v>
                </c:pt>
                <c:pt idx="3">
                  <c:v>42643</c:v>
                </c:pt>
                <c:pt idx="4">
                  <c:v>43008</c:v>
                </c:pt>
                <c:pt idx="5">
                  <c:v>43373</c:v>
                </c:pt>
                <c:pt idx="6">
                  <c:v>43738</c:v>
                </c:pt>
                <c:pt idx="7">
                  <c:v>44104</c:v>
                </c:pt>
                <c:pt idx="8">
                  <c:v>44469</c:v>
                </c:pt>
                <c:pt idx="9">
                  <c:v>44834</c:v>
                </c:pt>
                <c:pt idx="10">
                  <c:v>45199</c:v>
                </c:pt>
              </c:numCache>
            </c:numRef>
          </c:cat>
          <c:val>
            <c:numRef>
              <c:f>'4-P5Chart'!$B$45:$L$45</c:f>
              <c:numCache>
                <c:formatCode>0.00</c:formatCode>
                <c:ptCount val="11"/>
                <c:pt idx="0">
                  <c:v>5.4921915785101998</c:v>
                </c:pt>
                <c:pt idx="1">
                  <c:v>5.1783563389821454</c:v>
                </c:pt>
                <c:pt idx="2">
                  <c:v>4.9637665591215052</c:v>
                </c:pt>
                <c:pt idx="3">
                  <c:v>5.005804504295333</c:v>
                </c:pt>
                <c:pt idx="4">
                  <c:v>4.9580762396306781</c:v>
                </c:pt>
                <c:pt idx="5">
                  <c:v>5.0623650579081581</c:v>
                </c:pt>
                <c:pt idx="6">
                  <c:v>4.4583245969299359</c:v>
                </c:pt>
                <c:pt idx="7">
                  <c:v>3.7412013810731928</c:v>
                </c:pt>
                <c:pt idx="8">
                  <c:v>4.1083209505694294</c:v>
                </c:pt>
                <c:pt idx="9">
                  <c:v>3.822625459393453</c:v>
                </c:pt>
                <c:pt idx="10">
                  <c:v>3.8969364521456833</c:v>
                </c:pt>
              </c:numCache>
            </c:numRef>
          </c:val>
          <c:smooth val="1"/>
          <c:extLst>
            <c:ext xmlns:c16="http://schemas.microsoft.com/office/drawing/2014/chart" uri="{C3380CC4-5D6E-409C-BE32-E72D297353CC}">
              <c16:uniqueId val="{00000000-0265-4887-990F-D19F068376B8}"/>
            </c:ext>
          </c:extLst>
        </c:ser>
        <c:ser>
          <c:idx val="1"/>
          <c:order val="1"/>
          <c:tx>
            <c:strRef>
              <c:f>'4-P5Chart'!$A$46</c:f>
              <c:strCache>
                <c:ptCount val="1"/>
                <c:pt idx="0">
                  <c:v>National Performance or Goal</c:v>
                </c:pt>
              </c:strCache>
            </c:strRef>
          </c:tx>
          <c:spPr>
            <a:ln w="28575" cap="rnd">
              <a:solidFill>
                <a:srgbClr val="00B050"/>
              </a:solidFill>
              <a:prstDash val="sysDash"/>
              <a:round/>
            </a:ln>
            <a:effectLst/>
          </c:spPr>
          <c:marker>
            <c:symbol val="star"/>
            <c:size val="5"/>
            <c:spPr>
              <a:noFill/>
              <a:ln w="9525">
                <a:solidFill>
                  <a:srgbClr val="00B050"/>
                </a:solidFill>
              </a:ln>
              <a:effectLst/>
            </c:spPr>
          </c:marker>
          <c:cat>
            <c:numRef>
              <c:f>'4-P5Chart'!$B$44:$L$44</c:f>
              <c:numCache>
                <c:formatCode>mm/dd/yy;@</c:formatCode>
                <c:ptCount val="11"/>
                <c:pt idx="0">
                  <c:v>41547</c:v>
                </c:pt>
                <c:pt idx="1">
                  <c:v>41912</c:v>
                </c:pt>
                <c:pt idx="2">
                  <c:v>42277</c:v>
                </c:pt>
                <c:pt idx="3">
                  <c:v>42643</c:v>
                </c:pt>
                <c:pt idx="4">
                  <c:v>43008</c:v>
                </c:pt>
                <c:pt idx="5">
                  <c:v>43373</c:v>
                </c:pt>
                <c:pt idx="6">
                  <c:v>43738</c:v>
                </c:pt>
                <c:pt idx="7">
                  <c:v>44104</c:v>
                </c:pt>
                <c:pt idx="8">
                  <c:v>44469</c:v>
                </c:pt>
                <c:pt idx="9">
                  <c:v>44834</c:v>
                </c:pt>
                <c:pt idx="10">
                  <c:v>45199</c:v>
                </c:pt>
              </c:numCache>
            </c:numRef>
          </c:cat>
          <c:val>
            <c:numRef>
              <c:f>'4-P5Chart'!$B$46:$L$46</c:f>
              <c:numCache>
                <c:formatCode>0.00</c:formatCode>
                <c:ptCount val="11"/>
                <c:pt idx="0">
                  <c:v>4.4800000000000004</c:v>
                </c:pt>
                <c:pt idx="1">
                  <c:v>4.4800000000000004</c:v>
                </c:pt>
                <c:pt idx="2">
                  <c:v>4.4800000000000004</c:v>
                </c:pt>
                <c:pt idx="3">
                  <c:v>4.4800000000000004</c:v>
                </c:pt>
                <c:pt idx="4">
                  <c:v>4.4800000000000004</c:v>
                </c:pt>
                <c:pt idx="5">
                  <c:v>4.4800000000000004</c:v>
                </c:pt>
                <c:pt idx="6">
                  <c:v>4.4800000000000004</c:v>
                </c:pt>
                <c:pt idx="7">
                  <c:v>4.4800000000000004</c:v>
                </c:pt>
                <c:pt idx="8">
                  <c:v>4.4800000000000004</c:v>
                </c:pt>
                <c:pt idx="9">
                  <c:v>4.4800000000000004</c:v>
                </c:pt>
                <c:pt idx="10">
                  <c:v>4.4800000000000004</c:v>
                </c:pt>
              </c:numCache>
            </c:numRef>
          </c:val>
          <c:smooth val="1"/>
          <c:extLst>
            <c:ext xmlns:c16="http://schemas.microsoft.com/office/drawing/2014/chart" uri="{C3380CC4-5D6E-409C-BE32-E72D297353CC}">
              <c16:uniqueId val="{00000001-0265-4887-990F-D19F068376B8}"/>
            </c:ext>
          </c:extLst>
        </c:ser>
        <c:dLbls>
          <c:showLegendKey val="0"/>
          <c:showVal val="0"/>
          <c:showCatName val="0"/>
          <c:showSerName val="0"/>
          <c:showPercent val="0"/>
          <c:showBubbleSize val="0"/>
        </c:dLbls>
        <c:marker val="1"/>
        <c:smooth val="0"/>
        <c:axId val="1521942592"/>
        <c:axId val="1"/>
      </c:lineChart>
      <c:dateAx>
        <c:axId val="1521942592"/>
        <c:scaling>
          <c:orientation val="minMax"/>
        </c:scaling>
        <c:delete val="0"/>
        <c:axPos val="b"/>
        <c:numFmt formatCode="mm/dd/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Offset val="100"/>
        <c:baseTimeUnit val="days"/>
        <c:majorUnit val="1"/>
        <c:majorTimeUnit val="years"/>
        <c:minorUnit val="7"/>
        <c:minorTimeUnit val="day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521942592"/>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'4-P5Chart'!$A$8</c:f>
          <c:strCache>
            <c:ptCount val="1"/>
            <c:pt idx="0">
              <c:v>4-P5--Placement stability--Chart 2: Numerator</c:v>
            </c:pt>
          </c:strCache>
        </c:strRef>
      </c:tx>
      <c:overlay val="0"/>
      <c:spPr>
        <a:noFill/>
        <a:ln w="25400">
          <a:noFill/>
        </a:ln>
      </c:spPr>
      <c:txPr>
        <a:bodyPr/>
        <a:lstStyle/>
        <a:p>
          <a:pPr>
            <a:defRPr sz="1400" b="0" i="0" u="none" strike="noStrike" baseline="0">
              <a:solidFill>
                <a:srgbClr val="333333"/>
              </a:solidFill>
              <a:latin typeface="Calibri"/>
              <a:ea typeface="Calibri"/>
              <a:cs typeface="Calibri"/>
            </a:defRPr>
          </a:pPr>
          <a:endParaRPr lang="en-US"/>
        </a:p>
      </c:txPr>
    </c:title>
    <c:autoTitleDeleted val="0"/>
    <c:plotArea>
      <c:layout>
        <c:manualLayout>
          <c:layoutTarget val="inner"/>
          <c:xMode val="edge"/>
          <c:yMode val="edge"/>
          <c:x val="6.2071450554846655E-2"/>
          <c:y val="0.10133879781420765"/>
          <c:w val="0.88874102199675631"/>
          <c:h val="0.77277763435308289"/>
        </c:manualLayout>
      </c:layout>
      <c:lineChart>
        <c:grouping val="standard"/>
        <c:varyColors val="0"/>
        <c:ser>
          <c:idx val="0"/>
          <c:order val="0"/>
          <c:tx>
            <c:strRef>
              <c:f>'4-P5Chart'!$A$49</c:f>
              <c:strCache>
                <c:ptCount val="1"/>
                <c:pt idx="0">
                  <c:v>Numerator</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w="25400">
                <a:noFill/>
              </a:ln>
            </c:spPr>
            <c:txPr>
              <a:bodyPr wrap="square" lIns="38100" tIns="19050" rIns="38100" bIns="19050" anchor="ctr">
                <a:spAutoFit/>
              </a:bodyPr>
              <a:lstStyle/>
              <a:p>
                <a:pPr>
                  <a:defRPr sz="900" b="0" i="0" u="none" strike="noStrike" baseline="0">
                    <a:solidFill>
                      <a:srgbClr val="333333"/>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'4-P5Chart'!$B$44:$L$44</c:f>
              <c:numCache>
                <c:formatCode>mm/dd/yy;@</c:formatCode>
                <c:ptCount val="11"/>
                <c:pt idx="0">
                  <c:v>41547</c:v>
                </c:pt>
                <c:pt idx="1">
                  <c:v>41912</c:v>
                </c:pt>
                <c:pt idx="2">
                  <c:v>42277</c:v>
                </c:pt>
                <c:pt idx="3">
                  <c:v>42643</c:v>
                </c:pt>
                <c:pt idx="4">
                  <c:v>43008</c:v>
                </c:pt>
                <c:pt idx="5">
                  <c:v>43373</c:v>
                </c:pt>
                <c:pt idx="6">
                  <c:v>43738</c:v>
                </c:pt>
                <c:pt idx="7">
                  <c:v>44104</c:v>
                </c:pt>
                <c:pt idx="8">
                  <c:v>44469</c:v>
                </c:pt>
                <c:pt idx="9">
                  <c:v>44834</c:v>
                </c:pt>
                <c:pt idx="10">
                  <c:v>45199</c:v>
                </c:pt>
              </c:numCache>
            </c:numRef>
          </c:cat>
          <c:val>
            <c:numRef>
              <c:f>'4-P5Chart'!$B$49:$L$49</c:f>
              <c:numCache>
                <c:formatCode>#,##0</c:formatCode>
                <c:ptCount val="11"/>
                <c:pt idx="0">
                  <c:v>2830</c:v>
                </c:pt>
                <c:pt idx="1">
                  <c:v>3104</c:v>
                </c:pt>
                <c:pt idx="2">
                  <c:v>2657</c:v>
                </c:pt>
                <c:pt idx="3">
                  <c:v>2695</c:v>
                </c:pt>
                <c:pt idx="4">
                  <c:v>2221</c:v>
                </c:pt>
                <c:pt idx="5">
                  <c:v>2408</c:v>
                </c:pt>
                <c:pt idx="6">
                  <c:v>2020</c:v>
                </c:pt>
                <c:pt idx="7">
                  <c:v>1569</c:v>
                </c:pt>
                <c:pt idx="8">
                  <c:v>1540</c:v>
                </c:pt>
                <c:pt idx="9">
                  <c:v>1296</c:v>
                </c:pt>
                <c:pt idx="10">
                  <c:v>1234</c:v>
                </c:pt>
              </c:numCache>
            </c:numRef>
          </c:val>
          <c:smooth val="1"/>
          <c:extLst>
            <c:ext xmlns:c16="http://schemas.microsoft.com/office/drawing/2014/chart" uri="{C3380CC4-5D6E-409C-BE32-E72D297353CC}">
              <c16:uniqueId val="{00000000-C175-4BAC-A3C0-9D712BBAD7EB}"/>
            </c:ext>
          </c:extLst>
        </c:ser>
        <c:ser>
          <c:idx val="1"/>
          <c:order val="1"/>
          <c:tx>
            <c:strRef>
              <c:f>'4-P5Chart'!$A$50</c:f>
              <c:strCache>
                <c:ptCount val="1"/>
                <c:pt idx="0">
                  <c:v>Max numerator that meets standard, given denominator</c:v>
                </c:pt>
              </c:strCache>
            </c:strRef>
          </c:tx>
          <c:spPr>
            <a:ln w="28575" cap="rnd">
              <a:solidFill>
                <a:srgbClr val="00B050"/>
              </a:solidFill>
              <a:prstDash val="sysDash"/>
              <a:round/>
            </a:ln>
            <a:effectLst/>
          </c:spPr>
          <c:marker>
            <c:symbol val="star"/>
            <c:size val="5"/>
            <c:spPr>
              <a:noFill/>
              <a:ln w="9525">
                <a:solidFill>
                  <a:srgbClr val="00B050"/>
                </a:solidFill>
              </a:ln>
              <a:effectLst/>
            </c:spPr>
          </c:marker>
          <c:cat>
            <c:numRef>
              <c:f>'4-P5Chart'!$B$44:$L$44</c:f>
              <c:numCache>
                <c:formatCode>mm/dd/yy;@</c:formatCode>
                <c:ptCount val="11"/>
                <c:pt idx="0">
                  <c:v>41547</c:v>
                </c:pt>
                <c:pt idx="1">
                  <c:v>41912</c:v>
                </c:pt>
                <c:pt idx="2">
                  <c:v>42277</c:v>
                </c:pt>
                <c:pt idx="3">
                  <c:v>42643</c:v>
                </c:pt>
                <c:pt idx="4">
                  <c:v>43008</c:v>
                </c:pt>
                <c:pt idx="5">
                  <c:v>43373</c:v>
                </c:pt>
                <c:pt idx="6">
                  <c:v>43738</c:v>
                </c:pt>
                <c:pt idx="7">
                  <c:v>44104</c:v>
                </c:pt>
                <c:pt idx="8">
                  <c:v>44469</c:v>
                </c:pt>
                <c:pt idx="9">
                  <c:v>44834</c:v>
                </c:pt>
                <c:pt idx="10">
                  <c:v>45199</c:v>
                </c:pt>
              </c:numCache>
            </c:numRef>
          </c:cat>
          <c:val>
            <c:numRef>
              <c:f>'4-P5Chart'!$B$50:$L$50</c:f>
              <c:numCache>
                <c:formatCode>#,##0</c:formatCode>
                <c:ptCount val="11"/>
                <c:pt idx="0">
                  <c:v>2308</c:v>
                </c:pt>
                <c:pt idx="1">
                  <c:v>2685</c:v>
                </c:pt>
                <c:pt idx="2">
                  <c:v>2398</c:v>
                </c:pt>
                <c:pt idx="3">
                  <c:v>2411</c:v>
                </c:pt>
                <c:pt idx="4">
                  <c:v>2006</c:v>
                </c:pt>
                <c:pt idx="5">
                  <c:v>2130</c:v>
                </c:pt>
                <c:pt idx="6">
                  <c:v>2029</c:v>
                </c:pt>
                <c:pt idx="7">
                  <c:v>1878</c:v>
                </c:pt>
                <c:pt idx="8">
                  <c:v>1679</c:v>
                </c:pt>
                <c:pt idx="9">
                  <c:v>1518</c:v>
                </c:pt>
                <c:pt idx="10">
                  <c:v>1418</c:v>
                </c:pt>
              </c:numCache>
            </c:numRef>
          </c:val>
          <c:smooth val="1"/>
          <c:extLst>
            <c:ext xmlns:c16="http://schemas.microsoft.com/office/drawing/2014/chart" uri="{C3380CC4-5D6E-409C-BE32-E72D297353CC}">
              <c16:uniqueId val="{00000001-C175-4BAC-A3C0-9D712BBAD7EB}"/>
            </c:ext>
          </c:extLst>
        </c:ser>
        <c:dLbls>
          <c:showLegendKey val="0"/>
          <c:showVal val="0"/>
          <c:showCatName val="0"/>
          <c:showSerName val="0"/>
          <c:showPercent val="0"/>
          <c:showBubbleSize val="0"/>
        </c:dLbls>
        <c:marker val="1"/>
        <c:smooth val="0"/>
        <c:axId val="1521929792"/>
        <c:axId val="1"/>
      </c:lineChart>
      <c:dateAx>
        <c:axId val="1521929792"/>
        <c:scaling>
          <c:orientation val="minMax"/>
        </c:scaling>
        <c:delete val="0"/>
        <c:axPos val="b"/>
        <c:numFmt formatCode="mm/dd/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1"/>
        <c:crosses val="autoZero"/>
        <c:auto val="1"/>
        <c:lblOffset val="100"/>
        <c:baseTimeUnit val="days"/>
        <c:majorUnit val="1"/>
        <c:majorTimeUnit val="years"/>
        <c:minorUnit val="7"/>
        <c:minorTimeUnit val="day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1521929792"/>
        <c:crosses val="autoZero"/>
        <c:crossBetween val="between"/>
      </c:valAx>
      <c:spPr>
        <a:noFill/>
        <a:ln w="25400">
          <a:noFill/>
        </a:ln>
      </c:spPr>
    </c:plotArea>
    <c:legend>
      <c:legendPos val="b"/>
      <c:overlay val="0"/>
      <c:spPr>
        <a:noFill/>
        <a:ln w="25400">
          <a:noFill/>
        </a:ln>
      </c:spPr>
      <c:txPr>
        <a:bodyPr/>
        <a:lstStyle/>
        <a:p>
          <a:pPr>
            <a:defRPr sz="82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47625</xdr:rowOff>
    </xdr:from>
    <xdr:to>
      <xdr:col>4</xdr:col>
      <xdr:colOff>942975</xdr:colOff>
      <xdr:row>37</xdr:row>
      <xdr:rowOff>0</xdr:rowOff>
    </xdr:to>
    <xdr:graphicFrame macro="">
      <xdr:nvGraphicFramePr>
        <xdr:cNvPr id="396373" name="ParticitpationRatesPerformance" descr="Performance over time for measure selected in cell A6. Source data in table ParticipationRatesChartsData.">
          <a:extLst>
            <a:ext uri="{FF2B5EF4-FFF2-40B4-BE49-F238E27FC236}">
              <a16:creationId xmlns:a16="http://schemas.microsoft.com/office/drawing/2014/main" id="{66CE52A5-8610-4863-B506-FD87BC1A73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8</xdr:row>
      <xdr:rowOff>47625</xdr:rowOff>
    </xdr:from>
    <xdr:to>
      <xdr:col>11</xdr:col>
      <xdr:colOff>495300</xdr:colOff>
      <xdr:row>37</xdr:row>
      <xdr:rowOff>0</xdr:rowOff>
    </xdr:to>
    <xdr:graphicFrame macro="">
      <xdr:nvGraphicFramePr>
        <xdr:cNvPr id="396374" name="PartiticpationRatesNumDenom" descr="Numerator and denominator over time for measure selected in cell A6. Source data in table ParticipationRatesChartsData.">
          <a:extLst>
            <a:ext uri="{FF2B5EF4-FFF2-40B4-BE49-F238E27FC236}">
              <a16:creationId xmlns:a16="http://schemas.microsoft.com/office/drawing/2014/main" id="{96C8DFB3-0F9D-439F-B8D2-6A68C07559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47625</xdr:rowOff>
    </xdr:from>
    <xdr:to>
      <xdr:col>4</xdr:col>
      <xdr:colOff>942975</xdr:colOff>
      <xdr:row>37</xdr:row>
      <xdr:rowOff>0</xdr:rowOff>
    </xdr:to>
    <xdr:graphicFrame macro="">
      <xdr:nvGraphicFramePr>
        <xdr:cNvPr id="427091" name="CFSR4S1Performance" descr="Performance over time for measure 4-S1. National performance charted as reference. Source data in table CFSR4S1ChartData.">
          <a:extLst>
            <a:ext uri="{FF2B5EF4-FFF2-40B4-BE49-F238E27FC236}">
              <a16:creationId xmlns:a16="http://schemas.microsoft.com/office/drawing/2014/main" id="{684021A3-1EAA-4EB4-9D0F-6049C7438E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8</xdr:row>
      <xdr:rowOff>47625</xdr:rowOff>
    </xdr:from>
    <xdr:to>
      <xdr:col>11</xdr:col>
      <xdr:colOff>495300</xdr:colOff>
      <xdr:row>37</xdr:row>
      <xdr:rowOff>0</xdr:rowOff>
    </xdr:to>
    <xdr:graphicFrame macro="">
      <xdr:nvGraphicFramePr>
        <xdr:cNvPr id="427092" name="CFSR4S1Numerator" descr="Numerator over time for measure 4-S1. National performance charted as reference. Source data in table CFSR4S1ChartData">
          <a:extLst>
            <a:ext uri="{FF2B5EF4-FFF2-40B4-BE49-F238E27FC236}">
              <a16:creationId xmlns:a16="http://schemas.microsoft.com/office/drawing/2014/main" id="{CB22C42B-D183-4A23-9436-82FCD2BF89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47625</xdr:rowOff>
    </xdr:from>
    <xdr:to>
      <xdr:col>4</xdr:col>
      <xdr:colOff>942975</xdr:colOff>
      <xdr:row>37</xdr:row>
      <xdr:rowOff>0</xdr:rowOff>
    </xdr:to>
    <xdr:graphicFrame macro="">
      <xdr:nvGraphicFramePr>
        <xdr:cNvPr id="451670" name="AllOtherPerformance" descr="Performance over time for measure selected in cell A6. National performance or goal, when applicable, charted as reference.  Source data in table AllOtherChartsData.">
          <a:extLst>
            <a:ext uri="{FF2B5EF4-FFF2-40B4-BE49-F238E27FC236}">
              <a16:creationId xmlns:a16="http://schemas.microsoft.com/office/drawing/2014/main" id="{8AB91A35-E227-4EAC-9C94-F9BA23A746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8</xdr:row>
      <xdr:rowOff>47625</xdr:rowOff>
    </xdr:from>
    <xdr:to>
      <xdr:col>11</xdr:col>
      <xdr:colOff>495300</xdr:colOff>
      <xdr:row>37</xdr:row>
      <xdr:rowOff>0</xdr:rowOff>
    </xdr:to>
    <xdr:graphicFrame macro="">
      <xdr:nvGraphicFramePr>
        <xdr:cNvPr id="451671" name="AllOtherNumDenom" descr="Numerator and denominator over time for measure selected in cell A6. National performance or goal, when applicable, charted as reference. Source data in table CFSR4P5ChartData.">
          <a:extLst>
            <a:ext uri="{FF2B5EF4-FFF2-40B4-BE49-F238E27FC236}">
              <a16:creationId xmlns:a16="http://schemas.microsoft.com/office/drawing/2014/main" id="{4666D9C3-2E57-496C-BC55-4B63A7C511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47625</xdr:rowOff>
    </xdr:from>
    <xdr:to>
      <xdr:col>4</xdr:col>
      <xdr:colOff>942975</xdr:colOff>
      <xdr:row>37</xdr:row>
      <xdr:rowOff>0</xdr:rowOff>
    </xdr:to>
    <xdr:graphicFrame macro="">
      <xdr:nvGraphicFramePr>
        <xdr:cNvPr id="455763" name="CFSR4P5Performance" descr="Performance over time for measure selected in cell A6. Source data in table ParticipationRatesChartsData.">
          <a:extLst>
            <a:ext uri="{FF2B5EF4-FFF2-40B4-BE49-F238E27FC236}">
              <a16:creationId xmlns:a16="http://schemas.microsoft.com/office/drawing/2014/main" id="{36178162-9650-4166-9709-A88A55464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9525</xdr:colOff>
      <xdr:row>8</xdr:row>
      <xdr:rowOff>47625</xdr:rowOff>
    </xdr:from>
    <xdr:to>
      <xdr:col>11</xdr:col>
      <xdr:colOff>495300</xdr:colOff>
      <xdr:row>37</xdr:row>
      <xdr:rowOff>0</xdr:rowOff>
    </xdr:to>
    <xdr:graphicFrame macro="">
      <xdr:nvGraphicFramePr>
        <xdr:cNvPr id="455764" name="CFSR4P5Numerator" descr="Numerator over time for measure 4-P5. National performance charted as reference. Source data in table CFSR4P5ChartData.">
          <a:extLst>
            <a:ext uri="{FF2B5EF4-FFF2-40B4-BE49-F238E27FC236}">
              <a16:creationId xmlns:a16="http://schemas.microsoft.com/office/drawing/2014/main" id="{424A0C0A-A1A2-4A8A-93B7-B4ACCE4A9C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WorkbookContents" displayName="WorkbookContents" ref="A5:C18" totalsRowShown="0" headerRowDxfId="794" dataDxfId="793">
  <autoFilter ref="A5:C18" xr:uid="{00000000-0009-0000-0100-000001000000}">
    <filterColumn colId="0" hiddenButton="1"/>
    <filterColumn colId="1" hiddenButton="1"/>
    <filterColumn colId="2" hiddenButton="1"/>
  </autoFilter>
  <tableColumns count="3">
    <tableColumn id="1" xr3:uid="{00000000-0010-0000-0000-000001000000}" name="Worksheet Name" dataDxfId="792" dataCellStyle="Hyperlink"/>
    <tableColumn id="2" xr3:uid="{00000000-0010-0000-0000-000002000000}" name="Worksheet Description and Internal Hyperlink to Worksheet" dataDxfId="791" dataCellStyle="Neutral 2"/>
    <tableColumn id="3" xr3:uid="{00000000-0010-0000-0000-000003000000}" name="Worksheet Type" dataDxfId="790" dataCellStyle="Normal 2 2"/>
  </tableColumns>
  <tableStyleInfo name="TableStyleLight16"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09000000}" name="NumeratorsData" displayName="NumeratorsData" ref="A4:CS49" totalsRowShown="0" headerRowDxfId="551" dataDxfId="550" tableBorderDxfId="549">
  <autoFilter ref="A4:CS49" xr:uid="{00000000-0009-0000-0100-00008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autoFilter>
  <tableColumns count="97">
    <tableColumn id="1" xr3:uid="{00000000-0010-0000-0900-000001000000}" name="Time Period" dataDxfId="548"/>
    <tableColumn id="2" xr3:uid="{00000000-0010-0000-0900-000002000000}" name="-14" dataDxfId="547"/>
    <tableColumn id="3" xr3:uid="{00000000-0010-0000-0900-000003000000}" name="-13" dataDxfId="546"/>
    <tableColumn id="4" xr3:uid="{00000000-0010-0000-0900-000004000000}" name="-12" dataDxfId="545"/>
    <tableColumn id="5" xr3:uid="{00000000-0010-0000-0900-000005000000}" name="-11" dataDxfId="544"/>
    <tableColumn id="6" xr3:uid="{00000000-0010-0000-0900-000006000000}" name="-10" dataDxfId="543"/>
    <tableColumn id="7" xr3:uid="{00000000-0010-0000-0900-000007000000}" name="-9" dataDxfId="542"/>
    <tableColumn id="8" xr3:uid="{00000000-0010-0000-0900-000008000000}" name="-8" dataDxfId="541"/>
    <tableColumn id="9" xr3:uid="{00000000-0010-0000-0900-000009000000}" name="-7" dataDxfId="540"/>
    <tableColumn id="10" xr3:uid="{00000000-0010-0000-0900-00000A000000}" name="-6" dataDxfId="539"/>
    <tableColumn id="11" xr3:uid="{00000000-0010-0000-0900-00000B000000}" name="-5" dataDxfId="538"/>
    <tableColumn id="12" xr3:uid="{00000000-0010-0000-0900-00000C000000}" name="-4" dataDxfId="537"/>
    <tableColumn id="13" xr3:uid="{00000000-0010-0000-0900-00000D000000}" name="-3" dataDxfId="536"/>
    <tableColumn id="14" xr3:uid="{00000000-0010-0000-0900-00000E000000}" name="-2" dataDxfId="535"/>
    <tableColumn id="15" xr3:uid="{00000000-0010-0000-0900-00000F000000}" name="-1" dataDxfId="534"/>
    <tableColumn id="16" xr3:uid="{00000000-0010-0000-0900-000010000000}" name="1" dataDxfId="533"/>
    <tableColumn id="17" xr3:uid="{00000000-0010-0000-0900-000011000000}" name="2" dataDxfId="532"/>
    <tableColumn id="18" xr3:uid="{00000000-0010-0000-0900-000012000000}" name="3" dataDxfId="531"/>
    <tableColumn id="19" xr3:uid="{00000000-0010-0000-0900-000013000000}" name="4" dataDxfId="530"/>
    <tableColumn id="20" xr3:uid="{00000000-0010-0000-0900-000014000000}" name="5" dataDxfId="529"/>
    <tableColumn id="21" xr3:uid="{00000000-0010-0000-0900-000015000000}" name="6" dataDxfId="528"/>
    <tableColumn id="22" xr3:uid="{00000000-0010-0000-0900-000016000000}" name="7" dataDxfId="527"/>
    <tableColumn id="23" xr3:uid="{00000000-0010-0000-0900-000017000000}" name="8" dataDxfId="526"/>
    <tableColumn id="24" xr3:uid="{00000000-0010-0000-0900-000018000000}" name="9" dataDxfId="525"/>
    <tableColumn id="25" xr3:uid="{00000000-0010-0000-0900-000019000000}" name="10" dataDxfId="524"/>
    <tableColumn id="26" xr3:uid="{00000000-0010-0000-0900-00001A000000}" name="11" dataDxfId="523"/>
    <tableColumn id="27" xr3:uid="{00000000-0010-0000-0900-00001B000000}" name="12" dataDxfId="522"/>
    <tableColumn id="28" xr3:uid="{00000000-0010-0000-0900-00001C000000}" name="13" dataDxfId="521"/>
    <tableColumn id="29" xr3:uid="{00000000-0010-0000-0900-00001D000000}" name="14" dataDxfId="520"/>
    <tableColumn id="30" xr3:uid="{00000000-0010-0000-0900-00001E000000}" name="15" dataDxfId="519"/>
    <tableColumn id="31" xr3:uid="{00000000-0010-0000-0900-00001F000000}" name="16" dataDxfId="518"/>
    <tableColumn id="32" xr3:uid="{00000000-0010-0000-0900-000020000000}" name="17" dataDxfId="517"/>
    <tableColumn id="33" xr3:uid="{00000000-0010-0000-0900-000021000000}" name="18" dataDxfId="516"/>
    <tableColumn id="34" xr3:uid="{00000000-0010-0000-0900-000022000000}" name="19" dataDxfId="515"/>
    <tableColumn id="35" xr3:uid="{00000000-0010-0000-0900-000023000000}" name="20" dataDxfId="514"/>
    <tableColumn id="36" xr3:uid="{00000000-0010-0000-0900-000024000000}" name="21" dataDxfId="513"/>
    <tableColumn id="37" xr3:uid="{00000000-0010-0000-0900-000025000000}" name="22" dataDxfId="512"/>
    <tableColumn id="38" xr3:uid="{00000000-0010-0000-0900-000026000000}" name="23" dataDxfId="511"/>
    <tableColumn id="39" xr3:uid="{00000000-0010-0000-0900-000027000000}" name="24" dataDxfId="510"/>
    <tableColumn id="40" xr3:uid="{00000000-0010-0000-0900-000028000000}" name="25" dataDxfId="509"/>
    <tableColumn id="41" xr3:uid="{00000000-0010-0000-0900-000029000000}" name="26" dataDxfId="508"/>
    <tableColumn id="42" xr3:uid="{00000000-0010-0000-0900-00002A000000}" name="27" dataDxfId="507"/>
    <tableColumn id="43" xr3:uid="{00000000-0010-0000-0900-00002B000000}" name="28" dataDxfId="506"/>
    <tableColumn id="44" xr3:uid="{00000000-0010-0000-0900-00002C000000}" name="29" dataDxfId="505"/>
    <tableColumn id="45" xr3:uid="{00000000-0010-0000-0900-00002D000000}" name="30" dataDxfId="504"/>
    <tableColumn id="46" xr3:uid="{00000000-0010-0000-0900-00002E000000}" name="31" dataDxfId="503"/>
    <tableColumn id="47" xr3:uid="{00000000-0010-0000-0900-00002F000000}" name="32" dataDxfId="502"/>
    <tableColumn id="48" xr3:uid="{00000000-0010-0000-0900-000030000000}" name="33" dataDxfId="501"/>
    <tableColumn id="49" xr3:uid="{00000000-0010-0000-0900-000031000000}" name="34" dataDxfId="500"/>
    <tableColumn id="50" xr3:uid="{00000000-0010-0000-0900-000032000000}" name="35" dataDxfId="499"/>
    <tableColumn id="51" xr3:uid="{00000000-0010-0000-0900-000033000000}" name="36" dataDxfId="498"/>
    <tableColumn id="52" xr3:uid="{00000000-0010-0000-0900-000034000000}" name="37" dataDxfId="497"/>
    <tableColumn id="53" xr3:uid="{00000000-0010-0000-0900-000035000000}" name="38" dataDxfId="496"/>
    <tableColumn id="54" xr3:uid="{00000000-0010-0000-0900-000036000000}" name="39" dataDxfId="495"/>
    <tableColumn id="55" xr3:uid="{00000000-0010-0000-0900-000037000000}" name="40" dataDxfId="494"/>
    <tableColumn id="56" xr3:uid="{00000000-0010-0000-0900-000038000000}" name="41" dataDxfId="493"/>
    <tableColumn id="57" xr3:uid="{00000000-0010-0000-0900-000039000000}" name="42" dataDxfId="492"/>
    <tableColumn id="58" xr3:uid="{00000000-0010-0000-0900-00003A000000}" name="43" dataDxfId="491"/>
    <tableColumn id="59" xr3:uid="{00000000-0010-0000-0900-00003B000000}" name="44" dataDxfId="490"/>
    <tableColumn id="60" xr3:uid="{00000000-0010-0000-0900-00003C000000}" name="45" dataDxfId="489"/>
    <tableColumn id="61" xr3:uid="{00000000-0010-0000-0900-00003D000000}" name="46" dataDxfId="488"/>
    <tableColumn id="62" xr3:uid="{00000000-0010-0000-0900-00003E000000}" name="47" dataDxfId="487"/>
    <tableColumn id="63" xr3:uid="{00000000-0010-0000-0900-00003F000000}" name="48" dataDxfId="486"/>
    <tableColumn id="64" xr3:uid="{00000000-0010-0000-0900-000040000000}" name="49" dataDxfId="485"/>
    <tableColumn id="65" xr3:uid="{00000000-0010-0000-0900-000041000000}" name="50" dataDxfId="484"/>
    <tableColumn id="66" xr3:uid="{00000000-0010-0000-0900-000042000000}" name="51" dataDxfId="483"/>
    <tableColumn id="67" xr3:uid="{00000000-0010-0000-0900-000043000000}" name="52" dataDxfId="482"/>
    <tableColumn id="68" xr3:uid="{00000000-0010-0000-0900-000044000000}" name="53" dataDxfId="481"/>
    <tableColumn id="69" xr3:uid="{00000000-0010-0000-0900-000045000000}" name="54" dataDxfId="480"/>
    <tableColumn id="70" xr3:uid="{00000000-0010-0000-0900-000046000000}" name="55" dataDxfId="479"/>
    <tableColumn id="71" xr3:uid="{00000000-0010-0000-0900-000047000000}" name="56" dataDxfId="478"/>
    <tableColumn id="72" xr3:uid="{00000000-0010-0000-0900-000048000000}" name="57" dataDxfId="477"/>
    <tableColumn id="73" xr3:uid="{00000000-0010-0000-0900-000049000000}" name="58" dataDxfId="476"/>
    <tableColumn id="74" xr3:uid="{00000000-0010-0000-0900-00004A000000}" name="59" dataDxfId="475"/>
    <tableColumn id="75" xr3:uid="{00000000-0010-0000-0900-00004B000000}" name="60" dataDxfId="474"/>
    <tableColumn id="76" xr3:uid="{00000000-0010-0000-0900-00004C000000}" name="61" dataDxfId="473"/>
    <tableColumn id="77" xr3:uid="{00000000-0010-0000-0900-00004D000000}" name="62" dataDxfId="472"/>
    <tableColumn id="78" xr3:uid="{00000000-0010-0000-0900-00004E000000}" name="63" dataDxfId="471"/>
    <tableColumn id="79" xr3:uid="{00000000-0010-0000-0900-00004F000000}" name="64" dataDxfId="470"/>
    <tableColumn id="80" xr3:uid="{00000000-0010-0000-0900-000050000000}" name="65" dataDxfId="469"/>
    <tableColumn id="81" xr3:uid="{00000000-0010-0000-0900-000051000000}" name="66" dataDxfId="468"/>
    <tableColumn id="82" xr3:uid="{00000000-0010-0000-0900-000052000000}" name="67" dataDxfId="467"/>
    <tableColumn id="83" xr3:uid="{00000000-0010-0000-0900-000053000000}" name="68" dataDxfId="466"/>
    <tableColumn id="84" xr3:uid="{00000000-0010-0000-0900-000054000000}" name="69" dataDxfId="465"/>
    <tableColumn id="85" xr3:uid="{00000000-0010-0000-0900-000055000000}" name="70" dataDxfId="464"/>
    <tableColumn id="86" xr3:uid="{00000000-0010-0000-0900-000056000000}" name="71" dataDxfId="463"/>
    <tableColumn id="87" xr3:uid="{00000000-0010-0000-0900-000057000000}" name="72" dataDxfId="462"/>
    <tableColumn id="88" xr3:uid="{00000000-0010-0000-0900-000058000000}" name="73" dataDxfId="461"/>
    <tableColumn id="89" xr3:uid="{00000000-0010-0000-0900-000059000000}" name="74" dataDxfId="460"/>
    <tableColumn id="90" xr3:uid="{00000000-0010-0000-0900-00005A000000}" name="75" dataDxfId="459"/>
    <tableColumn id="91" xr3:uid="{00000000-0010-0000-0900-00005B000000}" name="76" dataDxfId="458"/>
    <tableColumn id="92" xr3:uid="{00000000-0010-0000-0900-00005C000000}" name="77" dataDxfId="457"/>
    <tableColumn id="93" xr3:uid="{00000000-0010-0000-0900-00005D000000}" name="78" dataDxfId="456"/>
    <tableColumn id="94" xr3:uid="{00000000-0010-0000-0900-00005E000000}" name="79" dataDxfId="455"/>
    <tableColumn id="95" xr3:uid="{00000000-0010-0000-0900-00005F000000}" name="80" dataDxfId="454"/>
    <tableColumn id="96" xr3:uid="{00000000-0010-0000-0900-000060000000}" name="81" dataDxfId="453"/>
    <tableColumn id="97" xr3:uid="{00000000-0010-0000-0900-000061000000}" name="82" dataDxfId="452"/>
  </tableColumns>
  <tableStyleInfo name="TableStyleLight16"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8" xr:uid="{00000000-000C-0000-FFFF-FFFF0A000000}" name="DenominatorsData" displayName="DenominatorsData" ref="A4:CS49" totalsRowShown="0" headerRowDxfId="451" dataDxfId="450" tableBorderDxfId="449">
  <autoFilter ref="A4:CS49" xr:uid="{00000000-0009-0000-0100-00009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autoFilter>
  <tableColumns count="97">
    <tableColumn id="1" xr3:uid="{00000000-0010-0000-0A00-000001000000}" name="Time Period" dataDxfId="448"/>
    <tableColumn id="2" xr3:uid="{00000000-0010-0000-0A00-000002000000}" name="-14" dataDxfId="447"/>
    <tableColumn id="3" xr3:uid="{00000000-0010-0000-0A00-000003000000}" name="-13" dataDxfId="446"/>
    <tableColumn id="4" xr3:uid="{00000000-0010-0000-0A00-000004000000}" name="-12" dataDxfId="445"/>
    <tableColumn id="5" xr3:uid="{00000000-0010-0000-0A00-000005000000}" name="-11" dataDxfId="444"/>
    <tableColumn id="6" xr3:uid="{00000000-0010-0000-0A00-000006000000}" name="-10" dataDxfId="443"/>
    <tableColumn id="7" xr3:uid="{00000000-0010-0000-0A00-000007000000}" name="-9" dataDxfId="442"/>
    <tableColumn id="8" xr3:uid="{00000000-0010-0000-0A00-000008000000}" name="-8" dataDxfId="441"/>
    <tableColumn id="9" xr3:uid="{00000000-0010-0000-0A00-000009000000}" name="-7" dataDxfId="440"/>
    <tableColumn id="10" xr3:uid="{00000000-0010-0000-0A00-00000A000000}" name="-6" dataDxfId="439"/>
    <tableColumn id="11" xr3:uid="{00000000-0010-0000-0A00-00000B000000}" name="-5" dataDxfId="438"/>
    <tableColumn id="12" xr3:uid="{00000000-0010-0000-0A00-00000C000000}" name="-4" dataDxfId="437"/>
    <tableColumn id="13" xr3:uid="{00000000-0010-0000-0A00-00000D000000}" name="-3" dataDxfId="436"/>
    <tableColumn id="14" xr3:uid="{00000000-0010-0000-0A00-00000E000000}" name="-2" dataDxfId="435"/>
    <tableColumn id="15" xr3:uid="{00000000-0010-0000-0A00-00000F000000}" name="-1" dataDxfId="434"/>
    <tableColumn id="16" xr3:uid="{00000000-0010-0000-0A00-000010000000}" name="1" dataDxfId="433"/>
    <tableColumn id="17" xr3:uid="{00000000-0010-0000-0A00-000011000000}" name="2" dataDxfId="432"/>
    <tableColumn id="18" xr3:uid="{00000000-0010-0000-0A00-000012000000}" name="3" dataDxfId="431"/>
    <tableColumn id="19" xr3:uid="{00000000-0010-0000-0A00-000013000000}" name="4" dataDxfId="430"/>
    <tableColumn id="20" xr3:uid="{00000000-0010-0000-0A00-000014000000}" name="5" dataDxfId="429"/>
    <tableColumn id="21" xr3:uid="{00000000-0010-0000-0A00-000015000000}" name="6" dataDxfId="428"/>
    <tableColumn id="22" xr3:uid="{00000000-0010-0000-0A00-000016000000}" name="7" dataDxfId="427"/>
    <tableColumn id="23" xr3:uid="{00000000-0010-0000-0A00-000017000000}" name="8" dataDxfId="426"/>
    <tableColumn id="24" xr3:uid="{00000000-0010-0000-0A00-000018000000}" name="9" dataDxfId="425"/>
    <tableColumn id="25" xr3:uid="{00000000-0010-0000-0A00-000019000000}" name="10" dataDxfId="424"/>
    <tableColumn id="26" xr3:uid="{00000000-0010-0000-0A00-00001A000000}" name="11" dataDxfId="423"/>
    <tableColumn id="27" xr3:uid="{00000000-0010-0000-0A00-00001B000000}" name="12" dataDxfId="422"/>
    <tableColumn id="28" xr3:uid="{00000000-0010-0000-0A00-00001C000000}" name="13" dataDxfId="421"/>
    <tableColumn id="29" xr3:uid="{00000000-0010-0000-0A00-00001D000000}" name="14" dataDxfId="420"/>
    <tableColumn id="30" xr3:uid="{00000000-0010-0000-0A00-00001E000000}" name="15" dataDxfId="419"/>
    <tableColumn id="31" xr3:uid="{00000000-0010-0000-0A00-00001F000000}" name="16" dataDxfId="418"/>
    <tableColumn id="32" xr3:uid="{00000000-0010-0000-0A00-000020000000}" name="17" dataDxfId="417"/>
    <tableColumn id="33" xr3:uid="{00000000-0010-0000-0A00-000021000000}" name="18" dataDxfId="416"/>
    <tableColumn id="34" xr3:uid="{00000000-0010-0000-0A00-000022000000}" name="19" dataDxfId="415"/>
    <tableColumn id="35" xr3:uid="{00000000-0010-0000-0A00-000023000000}" name="20" dataDxfId="414"/>
    <tableColumn id="36" xr3:uid="{00000000-0010-0000-0A00-000024000000}" name="21" dataDxfId="413"/>
    <tableColumn id="37" xr3:uid="{00000000-0010-0000-0A00-000025000000}" name="22" dataDxfId="412"/>
    <tableColumn id="38" xr3:uid="{00000000-0010-0000-0A00-000026000000}" name="23" dataDxfId="411"/>
    <tableColumn id="39" xr3:uid="{00000000-0010-0000-0A00-000027000000}" name="24" dataDxfId="410"/>
    <tableColumn id="40" xr3:uid="{00000000-0010-0000-0A00-000028000000}" name="25" dataDxfId="409"/>
    <tableColumn id="41" xr3:uid="{00000000-0010-0000-0A00-000029000000}" name="26" dataDxfId="408"/>
    <tableColumn id="42" xr3:uid="{00000000-0010-0000-0A00-00002A000000}" name="27" dataDxfId="407"/>
    <tableColumn id="43" xr3:uid="{00000000-0010-0000-0A00-00002B000000}" name="28" dataDxfId="406"/>
    <tableColumn id="44" xr3:uid="{00000000-0010-0000-0A00-00002C000000}" name="29" dataDxfId="405"/>
    <tableColumn id="45" xr3:uid="{00000000-0010-0000-0A00-00002D000000}" name="30" dataDxfId="404"/>
    <tableColumn id="46" xr3:uid="{00000000-0010-0000-0A00-00002E000000}" name="31" dataDxfId="403"/>
    <tableColumn id="47" xr3:uid="{00000000-0010-0000-0A00-00002F000000}" name="32" dataDxfId="402"/>
    <tableColumn id="48" xr3:uid="{00000000-0010-0000-0A00-000030000000}" name="33" dataDxfId="401"/>
    <tableColumn id="49" xr3:uid="{00000000-0010-0000-0A00-000031000000}" name="34" dataDxfId="400"/>
    <tableColumn id="50" xr3:uid="{00000000-0010-0000-0A00-000032000000}" name="35" dataDxfId="399"/>
    <tableColumn id="51" xr3:uid="{00000000-0010-0000-0A00-000033000000}" name="36" dataDxfId="398"/>
    <tableColumn id="52" xr3:uid="{00000000-0010-0000-0A00-000034000000}" name="37" dataDxfId="397"/>
    <tableColumn id="53" xr3:uid="{00000000-0010-0000-0A00-000035000000}" name="38" dataDxfId="396"/>
    <tableColumn id="54" xr3:uid="{00000000-0010-0000-0A00-000036000000}" name="39" dataDxfId="395"/>
    <tableColumn id="55" xr3:uid="{00000000-0010-0000-0A00-000037000000}" name="40" dataDxfId="394"/>
    <tableColumn id="56" xr3:uid="{00000000-0010-0000-0A00-000038000000}" name="41" dataDxfId="393"/>
    <tableColumn id="57" xr3:uid="{00000000-0010-0000-0A00-000039000000}" name="42" dataDxfId="392"/>
    <tableColumn id="58" xr3:uid="{00000000-0010-0000-0A00-00003A000000}" name="43" dataDxfId="391"/>
    <tableColumn id="59" xr3:uid="{00000000-0010-0000-0A00-00003B000000}" name="44" dataDxfId="390"/>
    <tableColumn id="60" xr3:uid="{00000000-0010-0000-0A00-00003C000000}" name="45" dataDxfId="389"/>
    <tableColumn id="61" xr3:uid="{00000000-0010-0000-0A00-00003D000000}" name="46" dataDxfId="388"/>
    <tableColumn id="62" xr3:uid="{00000000-0010-0000-0A00-00003E000000}" name="47" dataDxfId="387"/>
    <tableColumn id="63" xr3:uid="{00000000-0010-0000-0A00-00003F000000}" name="48" dataDxfId="386"/>
    <tableColumn id="64" xr3:uid="{00000000-0010-0000-0A00-000040000000}" name="49" dataDxfId="385"/>
    <tableColumn id="65" xr3:uid="{00000000-0010-0000-0A00-000041000000}" name="50" dataDxfId="384"/>
    <tableColumn id="66" xr3:uid="{00000000-0010-0000-0A00-000042000000}" name="51" dataDxfId="383"/>
    <tableColumn id="67" xr3:uid="{00000000-0010-0000-0A00-000043000000}" name="52" dataDxfId="382"/>
    <tableColumn id="68" xr3:uid="{00000000-0010-0000-0A00-000044000000}" name="53" dataDxfId="381"/>
    <tableColumn id="69" xr3:uid="{00000000-0010-0000-0A00-000045000000}" name="54" dataDxfId="380"/>
    <tableColumn id="70" xr3:uid="{00000000-0010-0000-0A00-000046000000}" name="55" dataDxfId="379"/>
    <tableColumn id="71" xr3:uid="{00000000-0010-0000-0A00-000047000000}" name="56" dataDxfId="378"/>
    <tableColumn id="72" xr3:uid="{00000000-0010-0000-0A00-000048000000}" name="57" dataDxfId="377"/>
    <tableColumn id="73" xr3:uid="{00000000-0010-0000-0A00-000049000000}" name="58" dataDxfId="376"/>
    <tableColumn id="74" xr3:uid="{00000000-0010-0000-0A00-00004A000000}" name="59" dataDxfId="375"/>
    <tableColumn id="75" xr3:uid="{00000000-0010-0000-0A00-00004B000000}" name="60" dataDxfId="374"/>
    <tableColumn id="76" xr3:uid="{00000000-0010-0000-0A00-00004C000000}" name="61" dataDxfId="373"/>
    <tableColumn id="77" xr3:uid="{00000000-0010-0000-0A00-00004D000000}" name="62" dataDxfId="372"/>
    <tableColumn id="78" xr3:uid="{00000000-0010-0000-0A00-00004E000000}" name="63" dataDxfId="371"/>
    <tableColumn id="79" xr3:uid="{00000000-0010-0000-0A00-00004F000000}" name="64" dataDxfId="370"/>
    <tableColumn id="80" xr3:uid="{00000000-0010-0000-0A00-000050000000}" name="65" dataDxfId="369"/>
    <tableColumn id="81" xr3:uid="{00000000-0010-0000-0A00-000051000000}" name="66" dataDxfId="368"/>
    <tableColumn id="82" xr3:uid="{00000000-0010-0000-0A00-000052000000}" name="67" dataDxfId="367"/>
    <tableColumn id="83" xr3:uid="{00000000-0010-0000-0A00-000053000000}" name="68" dataDxfId="366"/>
    <tableColumn id="84" xr3:uid="{00000000-0010-0000-0A00-000054000000}" name="69" dataDxfId="365"/>
    <tableColumn id="85" xr3:uid="{00000000-0010-0000-0A00-000055000000}" name="70" dataDxfId="364"/>
    <tableColumn id="86" xr3:uid="{00000000-0010-0000-0A00-000056000000}" name="71" dataDxfId="363"/>
    <tableColumn id="87" xr3:uid="{00000000-0010-0000-0A00-000057000000}" name="72" dataDxfId="362"/>
    <tableColumn id="88" xr3:uid="{00000000-0010-0000-0A00-000058000000}" name="73" dataDxfId="361"/>
    <tableColumn id="89" xr3:uid="{00000000-0010-0000-0A00-000059000000}" name="74" dataDxfId="360"/>
    <tableColumn id="90" xr3:uid="{00000000-0010-0000-0A00-00005A000000}" name="75" dataDxfId="359"/>
    <tableColumn id="91" xr3:uid="{00000000-0010-0000-0A00-00005B000000}" name="76" dataDxfId="358"/>
    <tableColumn id="92" xr3:uid="{00000000-0010-0000-0A00-00005C000000}" name="77" dataDxfId="357"/>
    <tableColumn id="93" xr3:uid="{00000000-0010-0000-0A00-00005D000000}" name="78" dataDxfId="356"/>
    <tableColumn id="94" xr3:uid="{00000000-0010-0000-0A00-00005E000000}" name="79" dataDxfId="355"/>
    <tableColumn id="95" xr3:uid="{00000000-0010-0000-0A00-00005F000000}" name="80" dataDxfId="354"/>
    <tableColumn id="96" xr3:uid="{00000000-0010-0000-0A00-000060000000}" name="81" dataDxfId="353"/>
    <tableColumn id="97" xr3:uid="{00000000-0010-0000-0A00-000061000000}" name="82" dataDxfId="352"/>
  </tableColumns>
  <tableStyleInfo name="TableStyleLight16"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9" xr:uid="{00000000-000C-0000-FFFF-FFFF0B000000}" name="PerformanceData" displayName="PerformanceData" ref="A4:CS49" totalsRowShown="0" headerRowDxfId="351" dataDxfId="350" tableBorderDxfId="349">
  <autoFilter ref="A4:CS49" xr:uid="{00000000-0009-0000-0100-00009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autoFilter>
  <tableColumns count="97">
    <tableColumn id="1" xr3:uid="{00000000-0010-0000-0B00-000001000000}" name="Time Period" dataDxfId="348"/>
    <tableColumn id="2" xr3:uid="{00000000-0010-0000-0B00-000002000000}" name="-14" dataDxfId="347"/>
    <tableColumn id="3" xr3:uid="{00000000-0010-0000-0B00-000003000000}" name="-13" dataDxfId="346"/>
    <tableColumn id="4" xr3:uid="{00000000-0010-0000-0B00-000004000000}" name="-12" dataDxfId="345"/>
    <tableColumn id="5" xr3:uid="{00000000-0010-0000-0B00-000005000000}" name="-11" dataDxfId="344"/>
    <tableColumn id="6" xr3:uid="{00000000-0010-0000-0B00-000006000000}" name="-10" dataDxfId="343"/>
    <tableColumn id="7" xr3:uid="{00000000-0010-0000-0B00-000007000000}" name="-9" dataDxfId="342"/>
    <tableColumn id="8" xr3:uid="{00000000-0010-0000-0B00-000008000000}" name="-8" dataDxfId="341"/>
    <tableColumn id="9" xr3:uid="{00000000-0010-0000-0B00-000009000000}" name="-7" dataDxfId="340"/>
    <tableColumn id="10" xr3:uid="{00000000-0010-0000-0B00-00000A000000}" name="-6" dataDxfId="339"/>
    <tableColumn id="11" xr3:uid="{00000000-0010-0000-0B00-00000B000000}" name="-5" dataDxfId="338"/>
    <tableColumn id="12" xr3:uid="{00000000-0010-0000-0B00-00000C000000}" name="-4" dataDxfId="337"/>
    <tableColumn id="13" xr3:uid="{00000000-0010-0000-0B00-00000D000000}" name="-3" dataDxfId="336"/>
    <tableColumn id="14" xr3:uid="{00000000-0010-0000-0B00-00000E000000}" name="-2" dataDxfId="335"/>
    <tableColumn id="15" xr3:uid="{00000000-0010-0000-0B00-00000F000000}" name="-1" dataDxfId="334"/>
    <tableColumn id="16" xr3:uid="{00000000-0010-0000-0B00-000010000000}" name="1" dataDxfId="333"/>
    <tableColumn id="17" xr3:uid="{00000000-0010-0000-0B00-000011000000}" name="2" dataDxfId="332"/>
    <tableColumn id="18" xr3:uid="{00000000-0010-0000-0B00-000012000000}" name="3" dataDxfId="331"/>
    <tableColumn id="19" xr3:uid="{00000000-0010-0000-0B00-000013000000}" name="4" dataDxfId="330"/>
    <tableColumn id="20" xr3:uid="{00000000-0010-0000-0B00-000014000000}" name="5" dataDxfId="329"/>
    <tableColumn id="21" xr3:uid="{00000000-0010-0000-0B00-000015000000}" name="6" dataDxfId="328"/>
    <tableColumn id="22" xr3:uid="{00000000-0010-0000-0B00-000016000000}" name="7" dataDxfId="327"/>
    <tableColumn id="23" xr3:uid="{00000000-0010-0000-0B00-000017000000}" name="8" dataDxfId="326"/>
    <tableColumn id="24" xr3:uid="{00000000-0010-0000-0B00-000018000000}" name="9" dataDxfId="325"/>
    <tableColumn id="25" xr3:uid="{00000000-0010-0000-0B00-000019000000}" name="10" dataDxfId="324"/>
    <tableColumn id="26" xr3:uid="{00000000-0010-0000-0B00-00001A000000}" name="11" dataDxfId="323"/>
    <tableColumn id="27" xr3:uid="{00000000-0010-0000-0B00-00001B000000}" name="12" dataDxfId="322"/>
    <tableColumn id="28" xr3:uid="{00000000-0010-0000-0B00-00001C000000}" name="13" dataDxfId="321"/>
    <tableColumn id="29" xr3:uid="{00000000-0010-0000-0B00-00001D000000}" name="14" dataDxfId="320"/>
    <tableColumn id="30" xr3:uid="{00000000-0010-0000-0B00-00001E000000}" name="15" dataDxfId="319"/>
    <tableColumn id="31" xr3:uid="{00000000-0010-0000-0B00-00001F000000}" name="16" dataDxfId="318"/>
    <tableColumn id="32" xr3:uid="{00000000-0010-0000-0B00-000020000000}" name="17" dataDxfId="317"/>
    <tableColumn id="33" xr3:uid="{00000000-0010-0000-0B00-000021000000}" name="18" dataDxfId="316"/>
    <tableColumn id="34" xr3:uid="{00000000-0010-0000-0B00-000022000000}" name="19" dataDxfId="315"/>
    <tableColumn id="35" xr3:uid="{00000000-0010-0000-0B00-000023000000}" name="20" dataDxfId="314"/>
    <tableColumn id="36" xr3:uid="{00000000-0010-0000-0B00-000024000000}" name="21" dataDxfId="313"/>
    <tableColumn id="37" xr3:uid="{00000000-0010-0000-0B00-000025000000}" name="22" dataDxfId="312"/>
    <tableColumn id="38" xr3:uid="{00000000-0010-0000-0B00-000026000000}" name="23" dataDxfId="311"/>
    <tableColumn id="39" xr3:uid="{00000000-0010-0000-0B00-000027000000}" name="24" dataDxfId="310"/>
    <tableColumn id="40" xr3:uid="{00000000-0010-0000-0B00-000028000000}" name="25" dataDxfId="309"/>
    <tableColumn id="41" xr3:uid="{00000000-0010-0000-0B00-000029000000}" name="26" dataDxfId="308"/>
    <tableColumn id="42" xr3:uid="{00000000-0010-0000-0B00-00002A000000}" name="27" dataDxfId="307"/>
    <tableColumn id="43" xr3:uid="{00000000-0010-0000-0B00-00002B000000}" name="28" dataDxfId="306"/>
    <tableColumn id="44" xr3:uid="{00000000-0010-0000-0B00-00002C000000}" name="29" dataDxfId="305"/>
    <tableColumn id="45" xr3:uid="{00000000-0010-0000-0B00-00002D000000}" name="30" dataDxfId="304"/>
    <tableColumn id="46" xr3:uid="{00000000-0010-0000-0B00-00002E000000}" name="31" dataDxfId="303"/>
    <tableColumn id="47" xr3:uid="{00000000-0010-0000-0B00-00002F000000}" name="32" dataDxfId="302"/>
    <tableColumn id="48" xr3:uid="{00000000-0010-0000-0B00-000030000000}" name="33" dataDxfId="301"/>
    <tableColumn id="49" xr3:uid="{00000000-0010-0000-0B00-000031000000}" name="34" dataDxfId="300"/>
    <tableColumn id="50" xr3:uid="{00000000-0010-0000-0B00-000032000000}" name="35" dataDxfId="299"/>
    <tableColumn id="51" xr3:uid="{00000000-0010-0000-0B00-000033000000}" name="36" dataDxfId="298"/>
    <tableColumn id="52" xr3:uid="{00000000-0010-0000-0B00-000034000000}" name="37" dataDxfId="297"/>
    <tableColumn id="53" xr3:uid="{00000000-0010-0000-0B00-000035000000}" name="38" dataDxfId="296"/>
    <tableColumn id="54" xr3:uid="{00000000-0010-0000-0B00-000036000000}" name="39" dataDxfId="295"/>
    <tableColumn id="55" xr3:uid="{00000000-0010-0000-0B00-000037000000}" name="40" dataDxfId="294"/>
    <tableColumn id="56" xr3:uid="{00000000-0010-0000-0B00-000038000000}" name="41" dataDxfId="293"/>
    <tableColumn id="57" xr3:uid="{00000000-0010-0000-0B00-000039000000}" name="42" dataDxfId="292"/>
    <tableColumn id="58" xr3:uid="{00000000-0010-0000-0B00-00003A000000}" name="43" dataDxfId="291"/>
    <tableColumn id="59" xr3:uid="{00000000-0010-0000-0B00-00003B000000}" name="44" dataDxfId="290"/>
    <tableColumn id="60" xr3:uid="{00000000-0010-0000-0B00-00003C000000}" name="45" dataDxfId="289"/>
    <tableColumn id="61" xr3:uid="{00000000-0010-0000-0B00-00003D000000}" name="46" dataDxfId="288"/>
    <tableColumn id="62" xr3:uid="{00000000-0010-0000-0B00-00003E000000}" name="47" dataDxfId="287"/>
    <tableColumn id="63" xr3:uid="{00000000-0010-0000-0B00-00003F000000}" name="48" dataDxfId="286"/>
    <tableColumn id="64" xr3:uid="{00000000-0010-0000-0B00-000040000000}" name="49" dataDxfId="285"/>
    <tableColumn id="65" xr3:uid="{00000000-0010-0000-0B00-000041000000}" name="50" dataDxfId="284"/>
    <tableColumn id="66" xr3:uid="{00000000-0010-0000-0B00-000042000000}" name="51" dataDxfId="283"/>
    <tableColumn id="67" xr3:uid="{00000000-0010-0000-0B00-000043000000}" name="52" dataDxfId="282"/>
    <tableColumn id="68" xr3:uid="{00000000-0010-0000-0B00-000044000000}" name="53" dataDxfId="281"/>
    <tableColumn id="69" xr3:uid="{00000000-0010-0000-0B00-000045000000}" name="54" dataDxfId="280"/>
    <tableColumn id="70" xr3:uid="{00000000-0010-0000-0B00-000046000000}" name="55" dataDxfId="279"/>
    <tableColumn id="71" xr3:uid="{00000000-0010-0000-0B00-000047000000}" name="56" dataDxfId="278"/>
    <tableColumn id="72" xr3:uid="{00000000-0010-0000-0B00-000048000000}" name="57" dataDxfId="277"/>
    <tableColumn id="73" xr3:uid="{00000000-0010-0000-0B00-000049000000}" name="58" dataDxfId="276"/>
    <tableColumn id="74" xr3:uid="{00000000-0010-0000-0B00-00004A000000}" name="59" dataDxfId="275"/>
    <tableColumn id="75" xr3:uid="{00000000-0010-0000-0B00-00004B000000}" name="60" dataDxfId="274"/>
    <tableColumn id="76" xr3:uid="{00000000-0010-0000-0B00-00004C000000}" name="61" dataDxfId="273"/>
    <tableColumn id="77" xr3:uid="{00000000-0010-0000-0B00-00004D000000}" name="62" dataDxfId="272"/>
    <tableColumn id="78" xr3:uid="{00000000-0010-0000-0B00-00004E000000}" name="63" dataDxfId="271"/>
    <tableColumn id="79" xr3:uid="{00000000-0010-0000-0B00-00004F000000}" name="64" dataDxfId="270"/>
    <tableColumn id="80" xr3:uid="{00000000-0010-0000-0B00-000050000000}" name="65" dataDxfId="269"/>
    <tableColumn id="81" xr3:uid="{00000000-0010-0000-0B00-000051000000}" name="66" dataDxfId="268"/>
    <tableColumn id="82" xr3:uid="{00000000-0010-0000-0B00-000052000000}" name="67" dataDxfId="267"/>
    <tableColumn id="83" xr3:uid="{00000000-0010-0000-0B00-000053000000}" name="68" dataDxfId="266"/>
    <tableColumn id="84" xr3:uid="{00000000-0010-0000-0B00-000054000000}" name="69" dataDxfId="265"/>
    <tableColumn id="85" xr3:uid="{00000000-0010-0000-0B00-000055000000}" name="70" dataDxfId="264"/>
    <tableColumn id="86" xr3:uid="{00000000-0010-0000-0B00-000056000000}" name="71" dataDxfId="263"/>
    <tableColumn id="87" xr3:uid="{00000000-0010-0000-0B00-000057000000}" name="72" dataDxfId="262"/>
    <tableColumn id="88" xr3:uid="{00000000-0010-0000-0B00-000058000000}" name="73" dataDxfId="261"/>
    <tableColumn id="89" xr3:uid="{00000000-0010-0000-0B00-000059000000}" name="74" dataDxfId="260"/>
    <tableColumn id="90" xr3:uid="{00000000-0010-0000-0B00-00005A000000}" name="75" dataDxfId="259"/>
    <tableColumn id="91" xr3:uid="{00000000-0010-0000-0B00-00005B000000}" name="76" dataDxfId="258"/>
    <tableColumn id="92" xr3:uid="{00000000-0010-0000-0B00-00005C000000}" name="77" dataDxfId="257"/>
    <tableColumn id="93" xr3:uid="{00000000-0010-0000-0B00-00005D000000}" name="78" dataDxfId="256"/>
    <tableColumn id="94" xr3:uid="{00000000-0010-0000-0B00-00005E000000}" name="79" dataDxfId="255"/>
    <tableColumn id="95" xr3:uid="{00000000-0010-0000-0B00-00005F000000}" name="80" dataDxfId="254"/>
    <tableColumn id="96" xr3:uid="{00000000-0010-0000-0B00-000060000000}" name="81" dataDxfId="253"/>
    <tableColumn id="97" xr3:uid="{00000000-0010-0000-0B00-000061000000}" name="82" dataDxfId="252"/>
  </tableColumns>
  <tableStyleInfo name="TableStyleLight16"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0" xr:uid="{00000000-000C-0000-FFFF-FFFF0C000000}" name="NationalData" displayName="NationalData" ref="A4:CS49" totalsRowShown="0" headerRowDxfId="251" dataDxfId="250" tableBorderDxfId="249">
  <autoFilter ref="A4:CS49" xr:uid="{00000000-0009-0000-0100-0000A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autoFilter>
  <tableColumns count="97">
    <tableColumn id="1" xr3:uid="{00000000-0010-0000-0C00-000001000000}" name="Time Period" dataDxfId="248"/>
    <tableColumn id="2" xr3:uid="{00000000-0010-0000-0C00-000002000000}" name="-14" dataDxfId="247"/>
    <tableColumn id="3" xr3:uid="{00000000-0010-0000-0C00-000003000000}" name="-13" dataDxfId="246"/>
    <tableColumn id="4" xr3:uid="{00000000-0010-0000-0C00-000004000000}" name="-12" dataDxfId="245"/>
    <tableColumn id="5" xr3:uid="{00000000-0010-0000-0C00-000005000000}" name="-11" dataDxfId="244"/>
    <tableColumn id="6" xr3:uid="{00000000-0010-0000-0C00-000006000000}" name="-10" dataDxfId="243"/>
    <tableColumn id="7" xr3:uid="{00000000-0010-0000-0C00-000007000000}" name="-9" dataDxfId="242"/>
    <tableColumn id="8" xr3:uid="{00000000-0010-0000-0C00-000008000000}" name="-8" dataDxfId="241"/>
    <tableColumn id="9" xr3:uid="{00000000-0010-0000-0C00-000009000000}" name="-7" dataDxfId="240"/>
    <tableColumn id="10" xr3:uid="{00000000-0010-0000-0C00-00000A000000}" name="-6" dataDxfId="239"/>
    <tableColumn id="11" xr3:uid="{00000000-0010-0000-0C00-00000B000000}" name="-5" dataDxfId="238"/>
    <tableColumn id="12" xr3:uid="{00000000-0010-0000-0C00-00000C000000}" name="-4" dataDxfId="237"/>
    <tableColumn id="13" xr3:uid="{00000000-0010-0000-0C00-00000D000000}" name="-3" dataDxfId="236"/>
    <tableColumn id="14" xr3:uid="{00000000-0010-0000-0C00-00000E000000}" name="-2" dataDxfId="235"/>
    <tableColumn id="15" xr3:uid="{00000000-0010-0000-0C00-00000F000000}" name="-1" dataDxfId="234"/>
    <tableColumn id="16" xr3:uid="{00000000-0010-0000-0C00-000010000000}" name="1" dataDxfId="233"/>
    <tableColumn id="17" xr3:uid="{00000000-0010-0000-0C00-000011000000}" name="2" dataDxfId="232"/>
    <tableColumn id="18" xr3:uid="{00000000-0010-0000-0C00-000012000000}" name="3" dataDxfId="231"/>
    <tableColumn id="19" xr3:uid="{00000000-0010-0000-0C00-000013000000}" name="4" dataDxfId="230"/>
    <tableColumn id="20" xr3:uid="{00000000-0010-0000-0C00-000014000000}" name="5" dataDxfId="229"/>
    <tableColumn id="21" xr3:uid="{00000000-0010-0000-0C00-000015000000}" name="6" dataDxfId="228"/>
    <tableColumn id="22" xr3:uid="{00000000-0010-0000-0C00-000016000000}" name="7" dataDxfId="227"/>
    <tableColumn id="23" xr3:uid="{00000000-0010-0000-0C00-000017000000}" name="8" dataDxfId="226"/>
    <tableColumn id="24" xr3:uid="{00000000-0010-0000-0C00-000018000000}" name="9" dataDxfId="225"/>
    <tableColumn id="25" xr3:uid="{00000000-0010-0000-0C00-000019000000}" name="10" dataDxfId="224"/>
    <tableColumn id="26" xr3:uid="{00000000-0010-0000-0C00-00001A000000}" name="11" dataDxfId="223"/>
    <tableColumn id="27" xr3:uid="{00000000-0010-0000-0C00-00001B000000}" name="12" dataDxfId="222"/>
    <tableColumn id="28" xr3:uid="{00000000-0010-0000-0C00-00001C000000}" name="13" dataDxfId="221"/>
    <tableColumn id="29" xr3:uid="{00000000-0010-0000-0C00-00001D000000}" name="14" dataDxfId="220"/>
    <tableColumn id="30" xr3:uid="{00000000-0010-0000-0C00-00001E000000}" name="15" dataDxfId="219"/>
    <tableColumn id="31" xr3:uid="{00000000-0010-0000-0C00-00001F000000}" name="16" dataDxfId="218"/>
    <tableColumn id="32" xr3:uid="{00000000-0010-0000-0C00-000020000000}" name="17" dataDxfId="217"/>
    <tableColumn id="33" xr3:uid="{00000000-0010-0000-0C00-000021000000}" name="18" dataDxfId="216"/>
    <tableColumn id="34" xr3:uid="{00000000-0010-0000-0C00-000022000000}" name="19" dataDxfId="215"/>
    <tableColumn id="35" xr3:uid="{00000000-0010-0000-0C00-000023000000}" name="20" dataDxfId="214"/>
    <tableColumn id="36" xr3:uid="{00000000-0010-0000-0C00-000024000000}" name="21" dataDxfId="213"/>
    <tableColumn id="37" xr3:uid="{00000000-0010-0000-0C00-000025000000}" name="22" dataDxfId="212"/>
    <tableColumn id="38" xr3:uid="{00000000-0010-0000-0C00-000026000000}" name="23" dataDxfId="211"/>
    <tableColumn id="39" xr3:uid="{00000000-0010-0000-0C00-000027000000}" name="24" dataDxfId="210"/>
    <tableColumn id="40" xr3:uid="{00000000-0010-0000-0C00-000028000000}" name="25" dataDxfId="209"/>
    <tableColumn id="41" xr3:uid="{00000000-0010-0000-0C00-000029000000}" name="26" dataDxfId="208"/>
    <tableColumn id="42" xr3:uid="{00000000-0010-0000-0C00-00002A000000}" name="27" dataDxfId="207"/>
    <tableColumn id="43" xr3:uid="{00000000-0010-0000-0C00-00002B000000}" name="28" dataDxfId="206"/>
    <tableColumn id="44" xr3:uid="{00000000-0010-0000-0C00-00002C000000}" name="29" dataDxfId="205"/>
    <tableColumn id="45" xr3:uid="{00000000-0010-0000-0C00-00002D000000}" name="30" dataDxfId="204"/>
    <tableColumn id="46" xr3:uid="{00000000-0010-0000-0C00-00002E000000}" name="31" dataDxfId="203"/>
    <tableColumn id="47" xr3:uid="{00000000-0010-0000-0C00-00002F000000}" name="32" dataDxfId="202"/>
    <tableColumn id="48" xr3:uid="{00000000-0010-0000-0C00-000030000000}" name="33" dataDxfId="201"/>
    <tableColumn id="49" xr3:uid="{00000000-0010-0000-0C00-000031000000}" name="34" dataDxfId="200"/>
    <tableColumn id="50" xr3:uid="{00000000-0010-0000-0C00-000032000000}" name="35" dataDxfId="199"/>
    <tableColumn id="51" xr3:uid="{00000000-0010-0000-0C00-000033000000}" name="36" dataDxfId="198"/>
    <tableColumn id="52" xr3:uid="{00000000-0010-0000-0C00-000034000000}" name="37" dataDxfId="197"/>
    <tableColumn id="53" xr3:uid="{00000000-0010-0000-0C00-000035000000}" name="38" dataDxfId="196"/>
    <tableColumn id="54" xr3:uid="{00000000-0010-0000-0C00-000036000000}" name="39" dataDxfId="195"/>
    <tableColumn id="55" xr3:uid="{00000000-0010-0000-0C00-000037000000}" name="40" dataDxfId="194"/>
    <tableColumn id="56" xr3:uid="{00000000-0010-0000-0C00-000038000000}" name="41" dataDxfId="193"/>
    <tableColumn id="57" xr3:uid="{00000000-0010-0000-0C00-000039000000}" name="42" dataDxfId="192"/>
    <tableColumn id="58" xr3:uid="{00000000-0010-0000-0C00-00003A000000}" name="43" dataDxfId="191"/>
    <tableColumn id="59" xr3:uid="{00000000-0010-0000-0C00-00003B000000}" name="44" dataDxfId="190"/>
    <tableColumn id="60" xr3:uid="{00000000-0010-0000-0C00-00003C000000}" name="45" dataDxfId="189"/>
    <tableColumn id="61" xr3:uid="{00000000-0010-0000-0C00-00003D000000}" name="46" dataDxfId="188"/>
    <tableColumn id="62" xr3:uid="{00000000-0010-0000-0C00-00003E000000}" name="47" dataDxfId="187"/>
    <tableColumn id="63" xr3:uid="{00000000-0010-0000-0C00-00003F000000}" name="48" dataDxfId="186"/>
    <tableColumn id="64" xr3:uid="{00000000-0010-0000-0C00-000040000000}" name="49" dataDxfId="185"/>
    <tableColumn id="65" xr3:uid="{00000000-0010-0000-0C00-000041000000}" name="50" dataDxfId="184"/>
    <tableColumn id="66" xr3:uid="{00000000-0010-0000-0C00-000042000000}" name="51" dataDxfId="183"/>
    <tableColumn id="67" xr3:uid="{00000000-0010-0000-0C00-000043000000}" name="52" dataDxfId="182"/>
    <tableColumn id="68" xr3:uid="{00000000-0010-0000-0C00-000044000000}" name="53" dataDxfId="181"/>
    <tableColumn id="69" xr3:uid="{00000000-0010-0000-0C00-000045000000}" name="54" dataDxfId="180"/>
    <tableColumn id="70" xr3:uid="{00000000-0010-0000-0C00-000046000000}" name="55" dataDxfId="179"/>
    <tableColumn id="71" xr3:uid="{00000000-0010-0000-0C00-000047000000}" name="56" dataDxfId="178"/>
    <tableColumn id="72" xr3:uid="{00000000-0010-0000-0C00-000048000000}" name="57" dataDxfId="177"/>
    <tableColumn id="73" xr3:uid="{00000000-0010-0000-0C00-000049000000}" name="58" dataDxfId="176"/>
    <tableColumn id="74" xr3:uid="{00000000-0010-0000-0C00-00004A000000}" name="59" dataDxfId="175"/>
    <tableColumn id="75" xr3:uid="{00000000-0010-0000-0C00-00004B000000}" name="60" dataDxfId="174"/>
    <tableColumn id="76" xr3:uid="{00000000-0010-0000-0C00-00004C000000}" name="61" dataDxfId="173"/>
    <tableColumn id="77" xr3:uid="{00000000-0010-0000-0C00-00004D000000}" name="62" dataDxfId="172"/>
    <tableColumn id="78" xr3:uid="{00000000-0010-0000-0C00-00004E000000}" name="63" dataDxfId="171"/>
    <tableColumn id="79" xr3:uid="{00000000-0010-0000-0C00-00004F000000}" name="64" dataDxfId="170"/>
    <tableColumn id="80" xr3:uid="{00000000-0010-0000-0C00-000050000000}" name="65" dataDxfId="169"/>
    <tableColumn id="81" xr3:uid="{00000000-0010-0000-0C00-000051000000}" name="66" dataDxfId="168"/>
    <tableColumn id="82" xr3:uid="{00000000-0010-0000-0C00-000052000000}" name="67" dataDxfId="167"/>
    <tableColumn id="83" xr3:uid="{00000000-0010-0000-0C00-000053000000}" name="68" dataDxfId="166"/>
    <tableColumn id="84" xr3:uid="{00000000-0010-0000-0C00-000054000000}" name="69" dataDxfId="165"/>
    <tableColumn id="85" xr3:uid="{00000000-0010-0000-0C00-000055000000}" name="70" dataDxfId="164"/>
    <tableColumn id="86" xr3:uid="{00000000-0010-0000-0C00-000056000000}" name="71" dataDxfId="163"/>
    <tableColumn id="87" xr3:uid="{00000000-0010-0000-0C00-000057000000}" name="72" dataDxfId="162"/>
    <tableColumn id="88" xr3:uid="{00000000-0010-0000-0C00-000058000000}" name="73" dataDxfId="161"/>
    <tableColumn id="89" xr3:uid="{00000000-0010-0000-0C00-000059000000}" name="74" dataDxfId="160"/>
    <tableColumn id="90" xr3:uid="{00000000-0010-0000-0C00-00005A000000}" name="75" dataDxfId="159"/>
    <tableColumn id="91" xr3:uid="{00000000-0010-0000-0C00-00005B000000}" name="76" dataDxfId="158"/>
    <tableColumn id="92" xr3:uid="{00000000-0010-0000-0C00-00005C000000}" name="77" dataDxfId="157"/>
    <tableColumn id="93" xr3:uid="{00000000-0010-0000-0C00-00005D000000}" name="78" dataDxfId="156"/>
    <tableColumn id="94" xr3:uid="{00000000-0010-0000-0C00-00005E000000}" name="79" dataDxfId="155"/>
    <tableColumn id="95" xr3:uid="{00000000-0010-0000-0C00-00005F000000}" name="80" dataDxfId="154"/>
    <tableColumn id="96" xr3:uid="{00000000-0010-0000-0C00-000060000000}" name="81" dataDxfId="153"/>
    <tableColumn id="97" xr3:uid="{00000000-0010-0000-0C00-000061000000}" name="82" dataDxfId="152"/>
  </tableColumns>
  <tableStyleInfo name="TableStyleLight16" showFirstColumn="1"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1" xr:uid="{00000000-000C-0000-FFFF-FFFF0D000000}" name="CA_Performance" displayName="CA_Performance" ref="A4:CS49" totalsRowShown="0" headerRowDxfId="151" dataDxfId="150" tableBorderDxfId="149">
  <autoFilter ref="A4:CS49" xr:uid="{00000000-0009-0000-0100-0000A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autoFilter>
  <tableColumns count="97">
    <tableColumn id="1" xr3:uid="{00000000-0010-0000-0D00-000001000000}" name="Time Period" dataDxfId="148"/>
    <tableColumn id="2" xr3:uid="{00000000-0010-0000-0D00-000002000000}" name="-14" dataDxfId="147"/>
    <tableColumn id="3" xr3:uid="{00000000-0010-0000-0D00-000003000000}" name="-13" dataDxfId="146"/>
    <tableColumn id="4" xr3:uid="{00000000-0010-0000-0D00-000004000000}" name="-12" dataDxfId="145"/>
    <tableColumn id="5" xr3:uid="{00000000-0010-0000-0D00-000005000000}" name="-11" dataDxfId="144"/>
    <tableColumn id="6" xr3:uid="{00000000-0010-0000-0D00-000006000000}" name="-10" dataDxfId="143"/>
    <tableColumn id="7" xr3:uid="{00000000-0010-0000-0D00-000007000000}" name="-9" dataDxfId="142"/>
    <tableColumn id="8" xr3:uid="{00000000-0010-0000-0D00-000008000000}" name="-8" dataDxfId="141"/>
    <tableColumn id="9" xr3:uid="{00000000-0010-0000-0D00-000009000000}" name="-7" dataDxfId="140"/>
    <tableColumn id="10" xr3:uid="{00000000-0010-0000-0D00-00000A000000}" name="-6" dataDxfId="139"/>
    <tableColumn id="11" xr3:uid="{00000000-0010-0000-0D00-00000B000000}" name="-5" dataDxfId="138"/>
    <tableColumn id="12" xr3:uid="{00000000-0010-0000-0D00-00000C000000}" name="-4" dataDxfId="137"/>
    <tableColumn id="13" xr3:uid="{00000000-0010-0000-0D00-00000D000000}" name="-3" dataDxfId="136"/>
    <tableColumn id="14" xr3:uid="{00000000-0010-0000-0D00-00000E000000}" name="-2" dataDxfId="135"/>
    <tableColumn id="15" xr3:uid="{00000000-0010-0000-0D00-00000F000000}" name="-1" dataDxfId="134"/>
    <tableColumn id="16" xr3:uid="{00000000-0010-0000-0D00-000010000000}" name="1" dataDxfId="133"/>
    <tableColumn id="17" xr3:uid="{00000000-0010-0000-0D00-000011000000}" name="2" dataDxfId="132"/>
    <tableColumn id="18" xr3:uid="{00000000-0010-0000-0D00-000012000000}" name="3" dataDxfId="131"/>
    <tableColumn id="19" xr3:uid="{00000000-0010-0000-0D00-000013000000}" name="4" dataDxfId="130"/>
    <tableColumn id="20" xr3:uid="{00000000-0010-0000-0D00-000014000000}" name="5" dataDxfId="129"/>
    <tableColumn id="21" xr3:uid="{00000000-0010-0000-0D00-000015000000}" name="6" dataDxfId="128"/>
    <tableColumn id="22" xr3:uid="{00000000-0010-0000-0D00-000016000000}" name="7" dataDxfId="127"/>
    <tableColumn id="23" xr3:uid="{00000000-0010-0000-0D00-000017000000}" name="8" dataDxfId="126"/>
    <tableColumn id="24" xr3:uid="{00000000-0010-0000-0D00-000018000000}" name="9" dataDxfId="125"/>
    <tableColumn id="25" xr3:uid="{00000000-0010-0000-0D00-000019000000}" name="10" dataDxfId="124"/>
    <tableColumn id="26" xr3:uid="{00000000-0010-0000-0D00-00001A000000}" name="11" dataDxfId="123"/>
    <tableColumn id="27" xr3:uid="{00000000-0010-0000-0D00-00001B000000}" name="12" dataDxfId="122"/>
    <tableColumn id="28" xr3:uid="{00000000-0010-0000-0D00-00001C000000}" name="13" dataDxfId="121"/>
    <tableColumn id="29" xr3:uid="{00000000-0010-0000-0D00-00001D000000}" name="14" dataDxfId="120"/>
    <tableColumn id="30" xr3:uid="{00000000-0010-0000-0D00-00001E000000}" name="15" dataDxfId="119"/>
    <tableColumn id="31" xr3:uid="{00000000-0010-0000-0D00-00001F000000}" name="16" dataDxfId="118"/>
    <tableColumn id="32" xr3:uid="{00000000-0010-0000-0D00-000020000000}" name="17" dataDxfId="117"/>
    <tableColumn id="33" xr3:uid="{00000000-0010-0000-0D00-000021000000}" name="18" dataDxfId="116"/>
    <tableColumn id="34" xr3:uid="{00000000-0010-0000-0D00-000022000000}" name="19" dataDxfId="115"/>
    <tableColumn id="35" xr3:uid="{00000000-0010-0000-0D00-000023000000}" name="20" dataDxfId="114"/>
    <tableColumn id="36" xr3:uid="{00000000-0010-0000-0D00-000024000000}" name="21" dataDxfId="113"/>
    <tableColumn id="37" xr3:uid="{00000000-0010-0000-0D00-000025000000}" name="22" dataDxfId="112"/>
    <tableColumn id="38" xr3:uid="{00000000-0010-0000-0D00-000026000000}" name="23" dataDxfId="111"/>
    <tableColumn id="39" xr3:uid="{00000000-0010-0000-0D00-000027000000}" name="24" dataDxfId="110"/>
    <tableColumn id="40" xr3:uid="{00000000-0010-0000-0D00-000028000000}" name="25" dataDxfId="109"/>
    <tableColumn id="41" xr3:uid="{00000000-0010-0000-0D00-000029000000}" name="26" dataDxfId="108"/>
    <tableColumn id="42" xr3:uid="{00000000-0010-0000-0D00-00002A000000}" name="27" dataDxfId="107"/>
    <tableColumn id="43" xr3:uid="{00000000-0010-0000-0D00-00002B000000}" name="28" dataDxfId="106"/>
    <tableColumn id="44" xr3:uid="{00000000-0010-0000-0D00-00002C000000}" name="29" dataDxfId="105"/>
    <tableColumn id="45" xr3:uid="{00000000-0010-0000-0D00-00002D000000}" name="30" dataDxfId="104"/>
    <tableColumn id="46" xr3:uid="{00000000-0010-0000-0D00-00002E000000}" name="31" dataDxfId="103"/>
    <tableColumn id="47" xr3:uid="{00000000-0010-0000-0D00-00002F000000}" name="32" dataDxfId="102"/>
    <tableColumn id="48" xr3:uid="{00000000-0010-0000-0D00-000030000000}" name="33" dataDxfId="101"/>
    <tableColumn id="49" xr3:uid="{00000000-0010-0000-0D00-000031000000}" name="34" dataDxfId="100"/>
    <tableColumn id="50" xr3:uid="{00000000-0010-0000-0D00-000032000000}" name="35" dataDxfId="99"/>
    <tableColumn id="51" xr3:uid="{00000000-0010-0000-0D00-000033000000}" name="36" dataDxfId="98"/>
    <tableColumn id="52" xr3:uid="{00000000-0010-0000-0D00-000034000000}" name="37" dataDxfId="97"/>
    <tableColumn id="53" xr3:uid="{00000000-0010-0000-0D00-000035000000}" name="38" dataDxfId="96"/>
    <tableColumn id="54" xr3:uid="{00000000-0010-0000-0D00-000036000000}" name="39" dataDxfId="95"/>
    <tableColumn id="55" xr3:uid="{00000000-0010-0000-0D00-000037000000}" name="40" dataDxfId="94"/>
    <tableColumn id="56" xr3:uid="{00000000-0010-0000-0D00-000038000000}" name="41" dataDxfId="93"/>
    <tableColumn id="57" xr3:uid="{00000000-0010-0000-0D00-000039000000}" name="42" dataDxfId="92"/>
    <tableColumn id="58" xr3:uid="{00000000-0010-0000-0D00-00003A000000}" name="43" dataDxfId="91"/>
    <tableColumn id="59" xr3:uid="{00000000-0010-0000-0D00-00003B000000}" name="44" dataDxfId="90"/>
    <tableColumn id="60" xr3:uid="{00000000-0010-0000-0D00-00003C000000}" name="45" dataDxfId="89"/>
    <tableColumn id="61" xr3:uid="{00000000-0010-0000-0D00-00003D000000}" name="46" dataDxfId="88"/>
    <tableColumn id="62" xr3:uid="{00000000-0010-0000-0D00-00003E000000}" name="47" dataDxfId="87"/>
    <tableColumn id="63" xr3:uid="{00000000-0010-0000-0D00-00003F000000}" name="48" dataDxfId="86"/>
    <tableColumn id="64" xr3:uid="{00000000-0010-0000-0D00-000040000000}" name="49" dataDxfId="85"/>
    <tableColumn id="65" xr3:uid="{00000000-0010-0000-0D00-000041000000}" name="50" dataDxfId="84"/>
    <tableColumn id="66" xr3:uid="{00000000-0010-0000-0D00-000042000000}" name="51" dataDxfId="83"/>
    <tableColumn id="67" xr3:uid="{00000000-0010-0000-0D00-000043000000}" name="52" dataDxfId="82"/>
    <tableColumn id="68" xr3:uid="{00000000-0010-0000-0D00-000044000000}" name="53" dataDxfId="81"/>
    <tableColumn id="69" xr3:uid="{00000000-0010-0000-0D00-000045000000}" name="54" dataDxfId="80"/>
    <tableColumn id="70" xr3:uid="{00000000-0010-0000-0D00-000046000000}" name="55" dataDxfId="79"/>
    <tableColumn id="71" xr3:uid="{00000000-0010-0000-0D00-000047000000}" name="56" dataDxfId="78"/>
    <tableColumn id="72" xr3:uid="{00000000-0010-0000-0D00-000048000000}" name="57" dataDxfId="77"/>
    <tableColumn id="73" xr3:uid="{00000000-0010-0000-0D00-000049000000}" name="58" dataDxfId="76"/>
    <tableColumn id="74" xr3:uid="{00000000-0010-0000-0D00-00004A000000}" name="59" dataDxfId="75"/>
    <tableColumn id="75" xr3:uid="{00000000-0010-0000-0D00-00004B000000}" name="60" dataDxfId="74"/>
    <tableColumn id="76" xr3:uid="{00000000-0010-0000-0D00-00004C000000}" name="61" dataDxfId="73"/>
    <tableColumn id="77" xr3:uid="{00000000-0010-0000-0D00-00004D000000}" name="62" dataDxfId="72"/>
    <tableColumn id="78" xr3:uid="{00000000-0010-0000-0D00-00004E000000}" name="63" dataDxfId="71"/>
    <tableColumn id="79" xr3:uid="{00000000-0010-0000-0D00-00004F000000}" name="64" dataDxfId="70"/>
    <tableColumn id="80" xr3:uid="{00000000-0010-0000-0D00-000050000000}" name="65" dataDxfId="69"/>
    <tableColumn id="81" xr3:uid="{00000000-0010-0000-0D00-000051000000}" name="66" dataDxfId="68"/>
    <tableColumn id="82" xr3:uid="{00000000-0010-0000-0D00-000052000000}" name="67" dataDxfId="67"/>
    <tableColumn id="83" xr3:uid="{00000000-0010-0000-0D00-000053000000}" name="68" dataDxfId="66"/>
    <tableColumn id="84" xr3:uid="{00000000-0010-0000-0D00-000054000000}" name="69" dataDxfId="65"/>
    <tableColumn id="85" xr3:uid="{00000000-0010-0000-0D00-000055000000}" name="70" dataDxfId="64"/>
    <tableColumn id="86" xr3:uid="{00000000-0010-0000-0D00-000056000000}" name="71" dataDxfId="63"/>
    <tableColumn id="87" xr3:uid="{00000000-0010-0000-0D00-000057000000}" name="72" dataDxfId="62"/>
    <tableColumn id="88" xr3:uid="{00000000-0010-0000-0D00-000058000000}" name="73" dataDxfId="61"/>
    <tableColumn id="89" xr3:uid="{00000000-0010-0000-0D00-000059000000}" name="74" dataDxfId="60"/>
    <tableColumn id="90" xr3:uid="{00000000-0010-0000-0D00-00005A000000}" name="75" dataDxfId="59"/>
    <tableColumn id="91" xr3:uid="{00000000-0010-0000-0D00-00005B000000}" name="76" dataDxfId="58"/>
    <tableColumn id="92" xr3:uid="{00000000-0010-0000-0D00-00005C000000}" name="77" dataDxfId="57"/>
    <tableColumn id="93" xr3:uid="{00000000-0010-0000-0D00-00005D000000}" name="78" dataDxfId="56"/>
    <tableColumn id="94" xr3:uid="{00000000-0010-0000-0D00-00005E000000}" name="79" dataDxfId="55"/>
    <tableColumn id="95" xr3:uid="{00000000-0010-0000-0D00-00005F000000}" name="80" dataDxfId="54"/>
    <tableColumn id="96" xr3:uid="{00000000-0010-0000-0D00-000060000000}" name="81" dataDxfId="53"/>
    <tableColumn id="97" xr3:uid="{00000000-0010-0000-0D00-000061000000}" name="82" dataDxfId="52"/>
  </tableColumns>
  <tableStyleInfo name="TableStyleLight16"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2" xr:uid="{00000000-000C-0000-FFFF-FFFF0E000000}" name="CWSOutcomes5YearCompare" displayName="CWSOutcomes5YearCompare" ref="A4:U49" totalsRowShown="0" headerRowDxfId="22" dataDxfId="21">
  <autoFilter ref="A4:U49" xr:uid="{00000000-0009-0000-0100-0000A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00000000-0010-0000-0E00-000001000000}" name="Measure number" dataDxfId="20"/>
    <tableColumn id="2" xr3:uid="{00000000-0010-0000-0E00-000002000000}" name="Type (CDSS / UCB) " dataDxfId="19"/>
    <tableColumn id="3" xr3:uid="{00000000-0010-0000-0E00-000003000000}" name="Measure description" dataDxfId="18"/>
    <tableColumn id="4" xr3:uid="{00000000-0010-0000-0E00-000004000000}" name="National Performance or Compliance Standard" dataDxfId="17"/>
    <tableColumn id="5" xr3:uid="{00000000-0010-0000-0E00-000005000000}" name="Baseline_x000a_start date" dataDxfId="16"/>
    <tableColumn id="6" xr3:uid="{00000000-0010-0000-0E00-000006000000}" name="Baseline_x000a_end date" dataDxfId="15"/>
    <tableColumn id="7" xr3:uid="{00000000-0010-0000-0E00-000007000000}" name="Baseline numerator" dataDxfId="14"/>
    <tableColumn id="8" xr3:uid="{00000000-0010-0000-0E00-000008000000}" name="Baseline denominator" dataDxfId="13"/>
    <tableColumn id="9" xr3:uid="{00000000-0010-0000-0E00-000009000000}" name="Baseline performance1" dataDxfId="12"/>
    <tableColumn id="10" xr3:uid="{00000000-0010-0000-0E00-00000A000000}" name="Baseline_x000a_perf. rel. to standard (%)2" dataDxfId="11"/>
    <tableColumn id="11" xr3:uid="{00000000-0010-0000-0E00-00000B000000}" name="Comparison start date" dataDxfId="10"/>
    <tableColumn id="12" xr3:uid="{00000000-0010-0000-0E00-00000C000000}" name="Comparison end date" dataDxfId="9"/>
    <tableColumn id="13" xr3:uid="{00000000-0010-0000-0E00-00000D000000}" name="Comparison numerator" dataDxfId="8"/>
    <tableColumn id="14" xr3:uid="{00000000-0010-0000-0E00-00000E000000}" name="Comparison denominator" dataDxfId="7"/>
    <tableColumn id="15" xr3:uid="{00000000-0010-0000-0E00-00000F000000}" name="Comparison performance1" dataDxfId="6"/>
    <tableColumn id="16" xr3:uid="{00000000-0010-0000-0E00-000010000000}" name="Comparison perf. rel. to standard (%)2" dataDxfId="5"/>
    <tableColumn id="17" xr3:uid="{00000000-0010-0000-0E00-000011000000}" name="Goal" dataDxfId="4"/>
    <tableColumn id="18" xr3:uid="{00000000-0010-0000-0E00-000012000000}" name="5-year percent change³" dataDxfId="3"/>
    <tableColumn id="19" xr3:uid="{00000000-0010-0000-0E00-000013000000}" name="Column1" dataDxfId="2"/>
    <tableColumn id="20" xr3:uid="{00000000-0010-0000-0E00-000014000000}" name="Estimated # affected4" dataDxfId="1"/>
    <tableColumn id="21" xr3:uid="{00000000-0010-0000-0E00-000015000000}" name="Source data and more information" dataDxfId="0" dataCellStyle="Hyperlink"/>
  </tableColumns>
  <tableStyleInfo name="TableStyleLight16"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01000000}" name="CWSOutcomesMostRecent" displayName="CWSOutcomesMostRecent" ref="A4:P49" totalsRowShown="0" headerRowDxfId="789" dataDxfId="788" tableBorderDxfId="787" headerRowCellStyle="Normal 2 2" dataCellStyle="Normal 2 2">
  <autoFilter ref="A4:P49" xr:uid="{00000000-0009-0000-0100-00008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100-000001000000}" name="Measure number" dataDxfId="786" dataCellStyle="Normal 2 2"/>
    <tableColumn id="2" xr3:uid="{00000000-0010-0000-0100-000002000000}" name="Measure description" dataDxfId="785" dataCellStyle="Normal 2 2"/>
    <tableColumn id="3" xr3:uid="{00000000-0010-0000-0100-000003000000}" name="Most recent start date" dataDxfId="784" dataCellStyle="Normal 2 2"/>
    <tableColumn id="4" xr3:uid="{00000000-0010-0000-0100-000004000000}" name="Most recent end date" dataDxfId="783" dataCellStyle="Normal 2 2"/>
    <tableColumn id="5" xr3:uid="{00000000-0010-0000-0100-000005000000}" name="Most recent regional numerator" dataDxfId="782" dataCellStyle="Normal 2 2"/>
    <tableColumn id="6" xr3:uid="{00000000-0010-0000-0100-000006000000}" name="Most recent regional denominator" dataDxfId="781" dataCellStyle="Normal 2 2"/>
    <tableColumn id="7" xr3:uid="{00000000-0010-0000-0100-000007000000}" name="Most recent regional performance" dataDxfId="780" dataCellStyle="Normal 2 2"/>
    <tableColumn id="8" xr3:uid="{00000000-0010-0000-0100-000008000000}" name="National performance or goal" dataDxfId="779" dataCellStyle="Normal 2 2"/>
    <tableColumn id="9" xr3:uid="{00000000-0010-0000-0100-000009000000}" name="Most recent regional performance relative to standard" dataDxfId="778" dataCellStyle="Normal 2 2"/>
    <tableColumn id="10" xr3:uid="{00000000-0010-0000-0100-00000A000000}" name="Desired direction" dataDxfId="777" dataCellStyle="Normal 2 2"/>
    <tableColumn id="11" xr3:uid="{00000000-0010-0000-0100-00000B000000}" name="Actual _x000a_one-year direction" dataDxfId="776" dataCellStyle="Normal 2 2"/>
    <tableColumn id="12" xr3:uid="{00000000-0010-0000-0100-00000C000000}" name="One-year percent change" dataDxfId="775" dataCellStyle="Normal 2 2"/>
    <tableColumn id="13" xr3:uid="{00000000-0010-0000-0100-00000D000000}" name="Desired direction2" dataDxfId="774" dataCellStyle="Normal 2 2"/>
    <tableColumn id="14" xr3:uid="{00000000-0010-0000-0100-00000E000000}" name="Actual _x000a_five-year direction" dataDxfId="773" dataCellStyle="Normal 2 2"/>
    <tableColumn id="15" xr3:uid="{00000000-0010-0000-0100-00000F000000}" name="Five-year percent change" dataDxfId="772" dataCellStyle="Normal 2 2"/>
    <tableColumn id="16" xr3:uid="{00000000-0010-0000-0100-000010000000}" name="Online Reports" dataDxfId="771" dataCellStyle="Hyperlink"/>
  </tableColumns>
  <tableStyleInfo name="TableStyleLight16"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1" xr:uid="{00000000-000C-0000-FFFF-FFFF02000000}" name="ParticipationRatesChartsData" displayName="ParticipationRatesChartsData" ref="A42:M49" totalsRowShown="0" headerRowDxfId="770" tableBorderDxfId="769" headerRowCellStyle="Normal 2 2">
  <autoFilter ref="A42:M49" xr:uid="{00000000-0009-0000-0100-00009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200-000001000000}" name="Row Description" dataDxfId="768"/>
    <tableColumn id="2" xr3:uid="{00000000-0010-0000-0200-000002000000}" name="Time 1"/>
    <tableColumn id="3" xr3:uid="{00000000-0010-0000-0200-000003000000}" name="Time 2"/>
    <tableColumn id="4" xr3:uid="{00000000-0010-0000-0200-000004000000}" name="Time 3"/>
    <tableColumn id="5" xr3:uid="{00000000-0010-0000-0200-000005000000}" name="Time 4"/>
    <tableColumn id="6" xr3:uid="{00000000-0010-0000-0200-000006000000}" name="Time 5"/>
    <tableColumn id="7" xr3:uid="{00000000-0010-0000-0200-000007000000}" name="Time 6"/>
    <tableColumn id="8" xr3:uid="{00000000-0010-0000-0200-000008000000}" name="Time 7"/>
    <tableColumn id="9" xr3:uid="{00000000-0010-0000-0200-000009000000}" name="Time 8"/>
    <tableColumn id="10" xr3:uid="{00000000-0010-0000-0200-00000A000000}" name="Time 9"/>
    <tableColumn id="11" xr3:uid="{00000000-0010-0000-0200-00000B000000}" name="Time 10"/>
    <tableColumn id="12" xr3:uid="{00000000-0010-0000-0200-00000C000000}" name="Time 11"/>
    <tableColumn id="13" xr3:uid="{00000000-0010-0000-0200-00000D000000}" name="Source worksheet"/>
  </tableColumns>
  <tableStyleInfo name="TableStyleLight16"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2" xr:uid="{00000000-000C-0000-FFFF-FFFF03000000}" name="CFSR4S1ChartData" displayName="CFSR4S1ChartData" ref="A42:M52" totalsRowShown="0" headerRowDxfId="767" tableBorderDxfId="766" headerRowCellStyle="Normal 2 2">
  <autoFilter ref="A42:M52" xr:uid="{00000000-0009-0000-0100-00009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300-000001000000}" name="Row Description" dataDxfId="765"/>
    <tableColumn id="2" xr3:uid="{00000000-0010-0000-0300-000002000000}" name="Time 1"/>
    <tableColumn id="3" xr3:uid="{00000000-0010-0000-0300-000003000000}" name="Time 2"/>
    <tableColumn id="4" xr3:uid="{00000000-0010-0000-0300-000004000000}" name="Time 3"/>
    <tableColumn id="5" xr3:uid="{00000000-0010-0000-0300-000005000000}" name="Time 4"/>
    <tableColumn id="6" xr3:uid="{00000000-0010-0000-0300-000006000000}" name="Time 5"/>
    <tableColumn id="7" xr3:uid="{00000000-0010-0000-0300-000007000000}" name="Time 6"/>
    <tableColumn id="8" xr3:uid="{00000000-0010-0000-0300-000008000000}" name="Time 7"/>
    <tableColumn id="9" xr3:uid="{00000000-0010-0000-0300-000009000000}" name="Time 8"/>
    <tableColumn id="10" xr3:uid="{00000000-0010-0000-0300-00000A000000}" name="Time 9"/>
    <tableColumn id="11" xr3:uid="{00000000-0010-0000-0300-00000B000000}" name="Time 10"/>
    <tableColumn id="12" xr3:uid="{00000000-0010-0000-0300-00000C000000}" name="Time 11"/>
    <tableColumn id="13" xr3:uid="{00000000-0010-0000-0300-00000D000000}" name="Source worksheet"/>
  </tableColumns>
  <tableStyleInfo name="TableStyleLight16"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4" xr:uid="{00000000-000C-0000-FFFF-FFFF04000000}" name="AllOtherChartsData" displayName="AllOtherChartsData" ref="A42:M52" totalsRowShown="0" headerRowDxfId="764" tableBorderDxfId="763" headerRowCellStyle="Normal 2 2">
  <autoFilter ref="A42:M52" xr:uid="{00000000-0009-0000-0100-00009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400-000001000000}" name="Row Description" dataDxfId="762"/>
    <tableColumn id="2" xr3:uid="{00000000-0010-0000-0400-000002000000}" name="Time 1"/>
    <tableColumn id="3" xr3:uid="{00000000-0010-0000-0400-000003000000}" name="Time 2"/>
    <tableColumn id="4" xr3:uid="{00000000-0010-0000-0400-000004000000}" name="Time 3"/>
    <tableColumn id="5" xr3:uid="{00000000-0010-0000-0400-000005000000}" name="Time 4"/>
    <tableColumn id="6" xr3:uid="{00000000-0010-0000-0400-000006000000}" name="Time 5"/>
    <tableColumn id="7" xr3:uid="{00000000-0010-0000-0400-000007000000}" name="Time 6"/>
    <tableColumn id="8" xr3:uid="{00000000-0010-0000-0400-000008000000}" name="Time 7"/>
    <tableColumn id="9" xr3:uid="{00000000-0010-0000-0400-000009000000}" name="Time 8"/>
    <tableColumn id="10" xr3:uid="{00000000-0010-0000-0400-00000A000000}" name="Time 9"/>
    <tableColumn id="11" xr3:uid="{00000000-0010-0000-0400-00000B000000}" name="Time 10"/>
    <tableColumn id="12" xr3:uid="{00000000-0010-0000-0400-00000C000000}" name="Time 11"/>
    <tableColumn id="13" xr3:uid="{00000000-0010-0000-0400-00000D000000}" name="Source worksheet"/>
  </tableColumns>
  <tableStyleInfo name="TableStyleLight16"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3" xr:uid="{00000000-000C-0000-FFFF-FFFF05000000}" name="CFSR4P5ChartData" displayName="CFSR4P5ChartData" ref="A42:M52" totalsRowShown="0" headerRowDxfId="761" tableBorderDxfId="760" headerRowCellStyle="Normal 2 2">
  <autoFilter ref="A42:M52" xr:uid="{00000000-0009-0000-0100-00009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500-000001000000}" name="Row Description" dataDxfId="759"/>
    <tableColumn id="2" xr3:uid="{00000000-0010-0000-0500-000002000000}" name="Time 1"/>
    <tableColumn id="3" xr3:uid="{00000000-0010-0000-0500-000003000000}" name="Time 2"/>
    <tableColumn id="4" xr3:uid="{00000000-0010-0000-0500-000004000000}" name="Time 3"/>
    <tableColumn id="5" xr3:uid="{00000000-0010-0000-0500-000005000000}" name="Time 4"/>
    <tableColumn id="6" xr3:uid="{00000000-0010-0000-0500-000006000000}" name="Time 5"/>
    <tableColumn id="7" xr3:uid="{00000000-0010-0000-0500-000007000000}" name="Time 6"/>
    <tableColumn id="8" xr3:uid="{00000000-0010-0000-0500-000008000000}" name="Time 7"/>
    <tableColumn id="9" xr3:uid="{00000000-0010-0000-0500-000009000000}" name="Time 8"/>
    <tableColumn id="10" xr3:uid="{00000000-0010-0000-0500-00000A000000}" name="Time 9"/>
    <tableColumn id="11" xr3:uid="{00000000-0010-0000-0500-00000B000000}" name="Time 10"/>
    <tableColumn id="12" xr3:uid="{00000000-0010-0000-0500-00000C000000}" name="Time 11"/>
    <tableColumn id="13" xr3:uid="{00000000-0010-0000-0500-00000D000000}" name="Source worksheet"/>
  </tableColumns>
  <tableStyleInfo name="TableStyleLight16"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5" xr:uid="{00000000-000C-0000-FFFF-FFFF06000000}" name="Methodologies" displayName="Methodologies" ref="A4:E49" totalsRowShown="0" headerRowDxfId="758" dataDxfId="757">
  <autoFilter ref="A4:E49" xr:uid="{00000000-0009-0000-0100-00009B000000}"/>
  <tableColumns count="5">
    <tableColumn id="1" xr3:uid="{00000000-0010-0000-0600-000001000000}" name="Measure number" dataDxfId="756"/>
    <tableColumn id="2" xr3:uid="{00000000-0010-0000-0600-000002000000}" name="Type_x000a_(CDSS_x000a_UCB) " dataDxfId="755"/>
    <tableColumn id="3" xr3:uid="{00000000-0010-0000-0600-000003000000}" name="Measure name" dataDxfId="754"/>
    <tableColumn id="4" xr3:uid="{00000000-0010-0000-0600-000004000000}" name="Measure description" dataDxfId="753"/>
    <tableColumn id="5" xr3:uid="{00000000-0010-0000-0600-000005000000}" name="Hyperlink to online methodology" dataDxfId="752" dataCellStyle="Hyperlink 2"/>
  </tableColumns>
  <tableStyleInfo name="TableStyleLight16"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6" xr:uid="{00000000-000C-0000-FFFF-FFFF07000000}" name="StartDatesData" displayName="StartDatesData" ref="A4:CS49" totalsRowShown="0" headerRowDxfId="751" dataDxfId="750" tableBorderDxfId="749">
  <autoFilter ref="A4:CS49" xr:uid="{00000000-0009-0000-0100-00009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autoFilter>
  <tableColumns count="97">
    <tableColumn id="1" xr3:uid="{00000000-0010-0000-0700-000001000000}" name="Time Period" dataDxfId="748"/>
    <tableColumn id="2" xr3:uid="{00000000-0010-0000-0700-000002000000}" name="-14" dataDxfId="747"/>
    <tableColumn id="3" xr3:uid="{00000000-0010-0000-0700-000003000000}" name="-13" dataDxfId="746"/>
    <tableColumn id="4" xr3:uid="{00000000-0010-0000-0700-000004000000}" name="-12" dataDxfId="745"/>
    <tableColumn id="5" xr3:uid="{00000000-0010-0000-0700-000005000000}" name="-11" dataDxfId="744"/>
    <tableColumn id="6" xr3:uid="{00000000-0010-0000-0700-000006000000}" name="-10" dataDxfId="743"/>
    <tableColumn id="7" xr3:uid="{00000000-0010-0000-0700-000007000000}" name="-9" dataDxfId="742"/>
    <tableColumn id="8" xr3:uid="{00000000-0010-0000-0700-000008000000}" name="-8" dataDxfId="741"/>
    <tableColumn id="9" xr3:uid="{00000000-0010-0000-0700-000009000000}" name="-7" dataDxfId="740"/>
    <tableColumn id="10" xr3:uid="{00000000-0010-0000-0700-00000A000000}" name="-6" dataDxfId="739"/>
    <tableColumn id="11" xr3:uid="{00000000-0010-0000-0700-00000B000000}" name="-5" dataDxfId="738"/>
    <tableColumn id="12" xr3:uid="{00000000-0010-0000-0700-00000C000000}" name="-4" dataDxfId="737"/>
    <tableColumn id="13" xr3:uid="{00000000-0010-0000-0700-00000D000000}" name="-3" dataDxfId="736"/>
    <tableColumn id="14" xr3:uid="{00000000-0010-0000-0700-00000E000000}" name="-2" dataDxfId="735"/>
    <tableColumn id="15" xr3:uid="{00000000-0010-0000-0700-00000F000000}" name="-1" dataDxfId="734"/>
    <tableColumn id="16" xr3:uid="{00000000-0010-0000-0700-000010000000}" name="1" dataDxfId="733"/>
    <tableColumn id="17" xr3:uid="{00000000-0010-0000-0700-000011000000}" name="2" dataDxfId="732"/>
    <tableColumn id="18" xr3:uid="{00000000-0010-0000-0700-000012000000}" name="3" dataDxfId="731"/>
    <tableColumn id="19" xr3:uid="{00000000-0010-0000-0700-000013000000}" name="4" dataDxfId="730"/>
    <tableColumn id="20" xr3:uid="{00000000-0010-0000-0700-000014000000}" name="5" dataDxfId="729"/>
    <tableColumn id="21" xr3:uid="{00000000-0010-0000-0700-000015000000}" name="6" dataDxfId="728"/>
    <tableColumn id="22" xr3:uid="{00000000-0010-0000-0700-000016000000}" name="7" dataDxfId="727"/>
    <tableColumn id="23" xr3:uid="{00000000-0010-0000-0700-000017000000}" name="8" dataDxfId="726"/>
    <tableColumn id="24" xr3:uid="{00000000-0010-0000-0700-000018000000}" name="9" dataDxfId="725"/>
    <tableColumn id="25" xr3:uid="{00000000-0010-0000-0700-000019000000}" name="10" dataDxfId="724"/>
    <tableColumn id="26" xr3:uid="{00000000-0010-0000-0700-00001A000000}" name="11" dataDxfId="723"/>
    <tableColumn id="27" xr3:uid="{00000000-0010-0000-0700-00001B000000}" name="12" dataDxfId="722"/>
    <tableColumn id="28" xr3:uid="{00000000-0010-0000-0700-00001C000000}" name="13" dataDxfId="721"/>
    <tableColumn id="29" xr3:uid="{00000000-0010-0000-0700-00001D000000}" name="14" dataDxfId="720"/>
    <tableColumn id="30" xr3:uid="{00000000-0010-0000-0700-00001E000000}" name="15" dataDxfId="719"/>
    <tableColumn id="31" xr3:uid="{00000000-0010-0000-0700-00001F000000}" name="16" dataDxfId="718"/>
    <tableColumn id="32" xr3:uid="{00000000-0010-0000-0700-000020000000}" name="17" dataDxfId="717"/>
    <tableColumn id="33" xr3:uid="{00000000-0010-0000-0700-000021000000}" name="18" dataDxfId="716"/>
    <tableColumn id="34" xr3:uid="{00000000-0010-0000-0700-000022000000}" name="19" dataDxfId="715"/>
    <tableColumn id="35" xr3:uid="{00000000-0010-0000-0700-000023000000}" name="20" dataDxfId="714"/>
    <tableColumn id="36" xr3:uid="{00000000-0010-0000-0700-000024000000}" name="21" dataDxfId="713"/>
    <tableColumn id="37" xr3:uid="{00000000-0010-0000-0700-000025000000}" name="22" dataDxfId="712"/>
    <tableColumn id="38" xr3:uid="{00000000-0010-0000-0700-000026000000}" name="23" dataDxfId="711"/>
    <tableColumn id="39" xr3:uid="{00000000-0010-0000-0700-000027000000}" name="24" dataDxfId="710"/>
    <tableColumn id="40" xr3:uid="{00000000-0010-0000-0700-000028000000}" name="25" dataDxfId="709"/>
    <tableColumn id="41" xr3:uid="{00000000-0010-0000-0700-000029000000}" name="26" dataDxfId="708"/>
    <tableColumn id="42" xr3:uid="{00000000-0010-0000-0700-00002A000000}" name="27" dataDxfId="707"/>
    <tableColumn id="43" xr3:uid="{00000000-0010-0000-0700-00002B000000}" name="28" dataDxfId="706"/>
    <tableColumn id="44" xr3:uid="{00000000-0010-0000-0700-00002C000000}" name="29" dataDxfId="705"/>
    <tableColumn id="45" xr3:uid="{00000000-0010-0000-0700-00002D000000}" name="30" dataDxfId="704"/>
    <tableColumn id="46" xr3:uid="{00000000-0010-0000-0700-00002E000000}" name="31" dataDxfId="703"/>
    <tableColumn id="47" xr3:uid="{00000000-0010-0000-0700-00002F000000}" name="32" dataDxfId="702"/>
    <tableColumn id="48" xr3:uid="{00000000-0010-0000-0700-000030000000}" name="33" dataDxfId="701"/>
    <tableColumn id="49" xr3:uid="{00000000-0010-0000-0700-000031000000}" name="34" dataDxfId="700"/>
    <tableColumn id="50" xr3:uid="{00000000-0010-0000-0700-000032000000}" name="35" dataDxfId="699"/>
    <tableColumn id="51" xr3:uid="{00000000-0010-0000-0700-000033000000}" name="36" dataDxfId="698"/>
    <tableColumn id="52" xr3:uid="{00000000-0010-0000-0700-000034000000}" name="37" dataDxfId="697"/>
    <tableColumn id="53" xr3:uid="{00000000-0010-0000-0700-000035000000}" name="38" dataDxfId="696"/>
    <tableColumn id="54" xr3:uid="{00000000-0010-0000-0700-000036000000}" name="39" dataDxfId="695"/>
    <tableColumn id="55" xr3:uid="{00000000-0010-0000-0700-000037000000}" name="40" dataDxfId="694"/>
    <tableColumn id="56" xr3:uid="{00000000-0010-0000-0700-000038000000}" name="41" dataDxfId="693"/>
    <tableColumn id="57" xr3:uid="{00000000-0010-0000-0700-000039000000}" name="42" dataDxfId="692"/>
    <tableColumn id="58" xr3:uid="{00000000-0010-0000-0700-00003A000000}" name="43" dataDxfId="691"/>
    <tableColumn id="59" xr3:uid="{00000000-0010-0000-0700-00003B000000}" name="44" dataDxfId="690"/>
    <tableColumn id="60" xr3:uid="{00000000-0010-0000-0700-00003C000000}" name="45" dataDxfId="689"/>
    <tableColumn id="61" xr3:uid="{00000000-0010-0000-0700-00003D000000}" name="46" dataDxfId="688"/>
    <tableColumn id="62" xr3:uid="{00000000-0010-0000-0700-00003E000000}" name="47" dataDxfId="687"/>
    <tableColumn id="63" xr3:uid="{00000000-0010-0000-0700-00003F000000}" name="48" dataDxfId="686"/>
    <tableColumn id="64" xr3:uid="{00000000-0010-0000-0700-000040000000}" name="49" dataDxfId="685"/>
    <tableColumn id="65" xr3:uid="{00000000-0010-0000-0700-000041000000}" name="50" dataDxfId="684"/>
    <tableColumn id="66" xr3:uid="{00000000-0010-0000-0700-000042000000}" name="51" dataDxfId="683"/>
    <tableColumn id="67" xr3:uid="{00000000-0010-0000-0700-000043000000}" name="52" dataDxfId="682"/>
    <tableColumn id="68" xr3:uid="{00000000-0010-0000-0700-000044000000}" name="53" dataDxfId="681"/>
    <tableColumn id="69" xr3:uid="{00000000-0010-0000-0700-000045000000}" name="54" dataDxfId="680"/>
    <tableColumn id="70" xr3:uid="{00000000-0010-0000-0700-000046000000}" name="55" dataDxfId="679"/>
    <tableColumn id="71" xr3:uid="{00000000-0010-0000-0700-000047000000}" name="56" dataDxfId="678"/>
    <tableColumn id="72" xr3:uid="{00000000-0010-0000-0700-000048000000}" name="57" dataDxfId="677"/>
    <tableColumn id="73" xr3:uid="{00000000-0010-0000-0700-000049000000}" name="58" dataDxfId="676"/>
    <tableColumn id="74" xr3:uid="{00000000-0010-0000-0700-00004A000000}" name="59" dataDxfId="675"/>
    <tableColumn id="75" xr3:uid="{00000000-0010-0000-0700-00004B000000}" name="60" dataDxfId="674"/>
    <tableColumn id="76" xr3:uid="{00000000-0010-0000-0700-00004C000000}" name="61" dataDxfId="673"/>
    <tableColumn id="77" xr3:uid="{00000000-0010-0000-0700-00004D000000}" name="62" dataDxfId="672"/>
    <tableColumn id="78" xr3:uid="{00000000-0010-0000-0700-00004E000000}" name="63" dataDxfId="671"/>
    <tableColumn id="79" xr3:uid="{00000000-0010-0000-0700-00004F000000}" name="64" dataDxfId="670"/>
    <tableColumn id="80" xr3:uid="{00000000-0010-0000-0700-000050000000}" name="65" dataDxfId="669"/>
    <tableColumn id="81" xr3:uid="{00000000-0010-0000-0700-000051000000}" name="66" dataDxfId="668"/>
    <tableColumn id="82" xr3:uid="{00000000-0010-0000-0700-000052000000}" name="67" dataDxfId="667"/>
    <tableColumn id="83" xr3:uid="{00000000-0010-0000-0700-000053000000}" name="68" dataDxfId="666"/>
    <tableColumn id="84" xr3:uid="{00000000-0010-0000-0700-000054000000}" name="69" dataDxfId="665"/>
    <tableColumn id="85" xr3:uid="{00000000-0010-0000-0700-000055000000}" name="70" dataDxfId="664"/>
    <tableColumn id="86" xr3:uid="{00000000-0010-0000-0700-000056000000}" name="71" dataDxfId="663"/>
    <tableColumn id="87" xr3:uid="{00000000-0010-0000-0700-000057000000}" name="72" dataDxfId="662"/>
    <tableColumn id="88" xr3:uid="{00000000-0010-0000-0700-000058000000}" name="73" dataDxfId="661"/>
    <tableColumn id="89" xr3:uid="{00000000-0010-0000-0700-000059000000}" name="74" dataDxfId="660"/>
    <tableColumn id="90" xr3:uid="{00000000-0010-0000-0700-00005A000000}" name="75" dataDxfId="659"/>
    <tableColumn id="91" xr3:uid="{00000000-0010-0000-0700-00005B000000}" name="76" dataDxfId="658"/>
    <tableColumn id="92" xr3:uid="{00000000-0010-0000-0700-00005C000000}" name="77" dataDxfId="657"/>
    <tableColumn id="93" xr3:uid="{00000000-0010-0000-0700-00005D000000}" name="78" dataDxfId="656"/>
    <tableColumn id="94" xr3:uid="{00000000-0010-0000-0700-00005E000000}" name="79" dataDxfId="655"/>
    <tableColumn id="95" xr3:uid="{00000000-0010-0000-0700-00005F000000}" name="80" dataDxfId="654"/>
    <tableColumn id="96" xr3:uid="{00000000-0010-0000-0700-000060000000}" name="81" dataDxfId="653"/>
    <tableColumn id="97" xr3:uid="{00000000-0010-0000-0700-000061000000}" name="82" dataDxfId="652"/>
  </tableColumns>
  <tableStyleInfo name="TableStyleLight16"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7" xr:uid="{00000000-000C-0000-FFFF-FFFF08000000}" name="EndDatesData" displayName="EndDatesData" ref="A4:CS49" totalsRowShown="0" headerRowDxfId="651" dataDxfId="650" tableBorderDxfId="649">
  <autoFilter ref="A4:CS49" xr:uid="{00000000-0009-0000-0100-00009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autoFilter>
  <tableColumns count="97">
    <tableColumn id="1" xr3:uid="{00000000-0010-0000-0800-000001000000}" name="Time Period" dataDxfId="648"/>
    <tableColumn id="2" xr3:uid="{00000000-0010-0000-0800-000002000000}" name="-14" dataDxfId="647"/>
    <tableColumn id="3" xr3:uid="{00000000-0010-0000-0800-000003000000}" name="-13" dataDxfId="646"/>
    <tableColumn id="4" xr3:uid="{00000000-0010-0000-0800-000004000000}" name="-12" dataDxfId="645"/>
    <tableColumn id="5" xr3:uid="{00000000-0010-0000-0800-000005000000}" name="-11" dataDxfId="644"/>
    <tableColumn id="6" xr3:uid="{00000000-0010-0000-0800-000006000000}" name="-10" dataDxfId="643"/>
    <tableColumn id="7" xr3:uid="{00000000-0010-0000-0800-000007000000}" name="-9" dataDxfId="642"/>
    <tableColumn id="8" xr3:uid="{00000000-0010-0000-0800-000008000000}" name="-8" dataDxfId="641"/>
    <tableColumn id="9" xr3:uid="{00000000-0010-0000-0800-000009000000}" name="-7" dataDxfId="640"/>
    <tableColumn id="10" xr3:uid="{00000000-0010-0000-0800-00000A000000}" name="-6" dataDxfId="639"/>
    <tableColumn id="11" xr3:uid="{00000000-0010-0000-0800-00000B000000}" name="-5" dataDxfId="638"/>
    <tableColumn id="12" xr3:uid="{00000000-0010-0000-0800-00000C000000}" name="-4" dataDxfId="637"/>
    <tableColumn id="13" xr3:uid="{00000000-0010-0000-0800-00000D000000}" name="-3" dataDxfId="636"/>
    <tableColumn id="14" xr3:uid="{00000000-0010-0000-0800-00000E000000}" name="-2" dataDxfId="635"/>
    <tableColumn id="15" xr3:uid="{00000000-0010-0000-0800-00000F000000}" name="-1" dataDxfId="634"/>
    <tableColumn id="16" xr3:uid="{00000000-0010-0000-0800-000010000000}" name="1" dataDxfId="633"/>
    <tableColumn id="17" xr3:uid="{00000000-0010-0000-0800-000011000000}" name="2" dataDxfId="632"/>
    <tableColumn id="18" xr3:uid="{00000000-0010-0000-0800-000012000000}" name="3" dataDxfId="631"/>
    <tableColumn id="19" xr3:uid="{00000000-0010-0000-0800-000013000000}" name="4" dataDxfId="630"/>
    <tableColumn id="20" xr3:uid="{00000000-0010-0000-0800-000014000000}" name="5" dataDxfId="629"/>
    <tableColumn id="21" xr3:uid="{00000000-0010-0000-0800-000015000000}" name="6" dataDxfId="628"/>
    <tableColumn id="22" xr3:uid="{00000000-0010-0000-0800-000016000000}" name="7" dataDxfId="627"/>
    <tableColumn id="23" xr3:uid="{00000000-0010-0000-0800-000017000000}" name="8" dataDxfId="626"/>
    <tableColumn id="24" xr3:uid="{00000000-0010-0000-0800-000018000000}" name="9" dataDxfId="625"/>
    <tableColumn id="25" xr3:uid="{00000000-0010-0000-0800-000019000000}" name="10" dataDxfId="624"/>
    <tableColumn id="26" xr3:uid="{00000000-0010-0000-0800-00001A000000}" name="11" dataDxfId="623"/>
    <tableColumn id="27" xr3:uid="{00000000-0010-0000-0800-00001B000000}" name="12" dataDxfId="622"/>
    <tableColumn id="28" xr3:uid="{00000000-0010-0000-0800-00001C000000}" name="13" dataDxfId="621"/>
    <tableColumn id="29" xr3:uid="{00000000-0010-0000-0800-00001D000000}" name="14" dataDxfId="620"/>
    <tableColumn id="30" xr3:uid="{00000000-0010-0000-0800-00001E000000}" name="15" dataDxfId="619"/>
    <tableColumn id="31" xr3:uid="{00000000-0010-0000-0800-00001F000000}" name="16" dataDxfId="618"/>
    <tableColumn id="32" xr3:uid="{00000000-0010-0000-0800-000020000000}" name="17" dataDxfId="617"/>
    <tableColumn id="33" xr3:uid="{00000000-0010-0000-0800-000021000000}" name="18" dataDxfId="616"/>
    <tableColumn id="34" xr3:uid="{00000000-0010-0000-0800-000022000000}" name="19" dataDxfId="615"/>
    <tableColumn id="35" xr3:uid="{00000000-0010-0000-0800-000023000000}" name="20" dataDxfId="614"/>
    <tableColumn id="36" xr3:uid="{00000000-0010-0000-0800-000024000000}" name="21" dataDxfId="613"/>
    <tableColumn id="37" xr3:uid="{00000000-0010-0000-0800-000025000000}" name="22" dataDxfId="612"/>
    <tableColumn id="38" xr3:uid="{00000000-0010-0000-0800-000026000000}" name="23" dataDxfId="611"/>
    <tableColumn id="39" xr3:uid="{00000000-0010-0000-0800-000027000000}" name="24" dataDxfId="610"/>
    <tableColumn id="40" xr3:uid="{00000000-0010-0000-0800-000028000000}" name="25" dataDxfId="609"/>
    <tableColumn id="41" xr3:uid="{00000000-0010-0000-0800-000029000000}" name="26" dataDxfId="608"/>
    <tableColumn id="42" xr3:uid="{00000000-0010-0000-0800-00002A000000}" name="27" dataDxfId="607"/>
    <tableColumn id="43" xr3:uid="{00000000-0010-0000-0800-00002B000000}" name="28" dataDxfId="606"/>
    <tableColumn id="44" xr3:uid="{00000000-0010-0000-0800-00002C000000}" name="29" dataDxfId="605"/>
    <tableColumn id="45" xr3:uid="{00000000-0010-0000-0800-00002D000000}" name="30" dataDxfId="604"/>
    <tableColumn id="46" xr3:uid="{00000000-0010-0000-0800-00002E000000}" name="31" dataDxfId="603"/>
    <tableColumn id="47" xr3:uid="{00000000-0010-0000-0800-00002F000000}" name="32" dataDxfId="602"/>
    <tableColumn id="48" xr3:uid="{00000000-0010-0000-0800-000030000000}" name="33" dataDxfId="601"/>
    <tableColumn id="49" xr3:uid="{00000000-0010-0000-0800-000031000000}" name="34" dataDxfId="600"/>
    <tableColumn id="50" xr3:uid="{00000000-0010-0000-0800-000032000000}" name="35" dataDxfId="599"/>
    <tableColumn id="51" xr3:uid="{00000000-0010-0000-0800-000033000000}" name="36" dataDxfId="598"/>
    <tableColumn id="52" xr3:uid="{00000000-0010-0000-0800-000034000000}" name="37" dataDxfId="597"/>
    <tableColumn id="53" xr3:uid="{00000000-0010-0000-0800-000035000000}" name="38" dataDxfId="596"/>
    <tableColumn id="54" xr3:uid="{00000000-0010-0000-0800-000036000000}" name="39" dataDxfId="595"/>
    <tableColumn id="55" xr3:uid="{00000000-0010-0000-0800-000037000000}" name="40" dataDxfId="594"/>
    <tableColumn id="56" xr3:uid="{00000000-0010-0000-0800-000038000000}" name="41" dataDxfId="593"/>
    <tableColumn id="57" xr3:uid="{00000000-0010-0000-0800-000039000000}" name="42" dataDxfId="592"/>
    <tableColumn id="58" xr3:uid="{00000000-0010-0000-0800-00003A000000}" name="43" dataDxfId="591"/>
    <tableColumn id="59" xr3:uid="{00000000-0010-0000-0800-00003B000000}" name="44" dataDxfId="590"/>
    <tableColumn id="60" xr3:uid="{00000000-0010-0000-0800-00003C000000}" name="45" dataDxfId="589"/>
    <tableColumn id="61" xr3:uid="{00000000-0010-0000-0800-00003D000000}" name="46" dataDxfId="588"/>
    <tableColumn id="62" xr3:uid="{00000000-0010-0000-0800-00003E000000}" name="47" dataDxfId="587"/>
    <tableColumn id="63" xr3:uid="{00000000-0010-0000-0800-00003F000000}" name="48" dataDxfId="586"/>
    <tableColumn id="64" xr3:uid="{00000000-0010-0000-0800-000040000000}" name="49" dataDxfId="585"/>
    <tableColumn id="65" xr3:uid="{00000000-0010-0000-0800-000041000000}" name="50" dataDxfId="584"/>
    <tableColumn id="66" xr3:uid="{00000000-0010-0000-0800-000042000000}" name="51" dataDxfId="583"/>
    <tableColumn id="67" xr3:uid="{00000000-0010-0000-0800-000043000000}" name="52" dataDxfId="582"/>
    <tableColumn id="68" xr3:uid="{00000000-0010-0000-0800-000044000000}" name="53" dataDxfId="581"/>
    <tableColumn id="69" xr3:uid="{00000000-0010-0000-0800-000045000000}" name="54" dataDxfId="580"/>
    <tableColumn id="70" xr3:uid="{00000000-0010-0000-0800-000046000000}" name="55" dataDxfId="579"/>
    <tableColumn id="71" xr3:uid="{00000000-0010-0000-0800-000047000000}" name="56" dataDxfId="578"/>
    <tableColumn id="72" xr3:uid="{00000000-0010-0000-0800-000048000000}" name="57" dataDxfId="577"/>
    <tableColumn id="73" xr3:uid="{00000000-0010-0000-0800-000049000000}" name="58" dataDxfId="576"/>
    <tableColumn id="74" xr3:uid="{00000000-0010-0000-0800-00004A000000}" name="59" dataDxfId="575"/>
    <tableColumn id="75" xr3:uid="{00000000-0010-0000-0800-00004B000000}" name="60" dataDxfId="574"/>
    <tableColumn id="76" xr3:uid="{00000000-0010-0000-0800-00004C000000}" name="61" dataDxfId="573"/>
    <tableColumn id="77" xr3:uid="{00000000-0010-0000-0800-00004D000000}" name="62" dataDxfId="572"/>
    <tableColumn id="78" xr3:uid="{00000000-0010-0000-0800-00004E000000}" name="63" dataDxfId="571"/>
    <tableColumn id="79" xr3:uid="{00000000-0010-0000-0800-00004F000000}" name="64" dataDxfId="570"/>
    <tableColumn id="80" xr3:uid="{00000000-0010-0000-0800-000050000000}" name="65" dataDxfId="569"/>
    <tableColumn id="81" xr3:uid="{00000000-0010-0000-0800-000051000000}" name="66" dataDxfId="568"/>
    <tableColumn id="82" xr3:uid="{00000000-0010-0000-0800-000052000000}" name="67" dataDxfId="567"/>
    <tableColumn id="83" xr3:uid="{00000000-0010-0000-0800-000053000000}" name="68" dataDxfId="566"/>
    <tableColumn id="84" xr3:uid="{00000000-0010-0000-0800-000054000000}" name="69" dataDxfId="565"/>
    <tableColumn id="85" xr3:uid="{00000000-0010-0000-0800-000055000000}" name="70" dataDxfId="564"/>
    <tableColumn id="86" xr3:uid="{00000000-0010-0000-0800-000056000000}" name="71" dataDxfId="563"/>
    <tableColumn id="87" xr3:uid="{00000000-0010-0000-0800-000057000000}" name="72" dataDxfId="562"/>
    <tableColumn id="88" xr3:uid="{00000000-0010-0000-0800-000058000000}" name="73" dataDxfId="561"/>
    <tableColumn id="89" xr3:uid="{00000000-0010-0000-0800-000059000000}" name="74" dataDxfId="560"/>
    <tableColumn id="90" xr3:uid="{00000000-0010-0000-0800-00005A000000}" name="75" dataDxfId="559"/>
    <tableColumn id="91" xr3:uid="{00000000-0010-0000-0800-00005B000000}" name="76" dataDxfId="558"/>
    <tableColumn id="92" xr3:uid="{00000000-0010-0000-0800-00005C000000}" name="77" dataDxfId="557"/>
    <tableColumn id="93" xr3:uid="{00000000-0010-0000-0800-00005D000000}" name="78" dataDxfId="556"/>
    <tableColumn id="94" xr3:uid="{00000000-0010-0000-0800-00005E000000}" name="79" dataDxfId="555"/>
    <tableColumn id="95" xr3:uid="{00000000-0010-0000-0800-00005F000000}" name="80" dataDxfId="554"/>
    <tableColumn id="96" xr3:uid="{00000000-0010-0000-0800-000060000000}" name="81" dataDxfId="553"/>
    <tableColumn id="97" xr3:uid="{00000000-0010-0000-0800-000061000000}" name="82" dataDxfId="552"/>
  </tableColumns>
  <tableStyleInfo name="TableStyleLight16"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3" Type="http://schemas.openxmlformats.org/officeDocument/2006/relationships/hyperlink" Target="http://cssr.berkeley.edu/cwscmsreports/pointintime/fostercare/childwel/siblings.asp" TargetMode="External"/><Relationship Id="rId18" Type="http://schemas.openxmlformats.org/officeDocument/2006/relationships/hyperlink" Target="http://cssr.berkeley.edu/ucb_childwelfare/Entries.aspx" TargetMode="External"/><Relationship Id="rId26" Type="http://schemas.openxmlformats.org/officeDocument/2006/relationships/hyperlink" Target="http://cssr.berkeley.edu/ucb_childwelfare/C2M5.aspx" TargetMode="External"/><Relationship Id="rId39" Type="http://schemas.openxmlformats.org/officeDocument/2006/relationships/hyperlink" Target="http://cssr.berkeley.edu/ucb_childwelfare/CDSS_5B.aspx" TargetMode="External"/><Relationship Id="rId21" Type="http://schemas.openxmlformats.org/officeDocument/2006/relationships/hyperlink" Target="http://cssr.berkeley.edu/ucb_childwelfare/PIT.aspx" TargetMode="External"/><Relationship Id="rId34" Type="http://schemas.openxmlformats.org/officeDocument/2006/relationships/hyperlink" Target="http://cssr.berkeley.edu/ucb_childwelfare/InCareRates.aspx" TargetMode="External"/><Relationship Id="rId42" Type="http://schemas.openxmlformats.org/officeDocument/2006/relationships/hyperlink" Target="http://cssr.berkeley.edu/ucb_childwelfare/CdssFiles.aspx?report=8A" TargetMode="External"/><Relationship Id="rId47" Type="http://schemas.openxmlformats.org/officeDocument/2006/relationships/hyperlink" Target="http://cssr.berkeley.edu/ucb_childwelfare/CDSS_6B.aspx" TargetMode="External"/><Relationship Id="rId50" Type="http://schemas.openxmlformats.org/officeDocument/2006/relationships/hyperlink" Target="http://cssr.berkeley.edu/ucb_childwelfare/CDSS_2D.aspx" TargetMode="External"/><Relationship Id="rId7" Type="http://schemas.openxmlformats.org/officeDocument/2006/relationships/hyperlink" Target="http://cssr.berkeley.edu/ucb_childwelfare/C2M1.aspx" TargetMode="External"/><Relationship Id="rId2" Type="http://schemas.openxmlformats.org/officeDocument/2006/relationships/hyperlink" Target="http://cssr.berkeley.edu/ucb_childwelfare/S2M1.aspx" TargetMode="External"/><Relationship Id="rId16" Type="http://schemas.openxmlformats.org/officeDocument/2006/relationships/hyperlink" Target="http://cssr.berkeley.edu/ucb_childwelfare/Entries.aspx" TargetMode="External"/><Relationship Id="rId29" Type="http://schemas.openxmlformats.org/officeDocument/2006/relationships/hyperlink" Target="http://cssr.berkeley.edu/ucb_childwelfare/C3M1.aspx" TargetMode="External"/><Relationship Id="rId11" Type="http://schemas.openxmlformats.org/officeDocument/2006/relationships/hyperlink" Target="http://cssr.berkeley.edu/ucb_childwelfare/C4M123.aspx" TargetMode="External"/><Relationship Id="rId24" Type="http://schemas.openxmlformats.org/officeDocument/2006/relationships/hyperlink" Target="http://cssr.berkeley.edu/ucb_childwelfare" TargetMode="External"/><Relationship Id="rId32" Type="http://schemas.openxmlformats.org/officeDocument/2006/relationships/hyperlink" Target="http://cssr.berkeley.edu/ucb_childwelfare/CDSS_2B.aspx" TargetMode="External"/><Relationship Id="rId37" Type="http://schemas.openxmlformats.org/officeDocument/2006/relationships/hyperlink" Target="http://cssr.berkeley.edu/ucb_childwelfare/CDSS_4E.aspx" TargetMode="External"/><Relationship Id="rId40" Type="http://schemas.openxmlformats.org/officeDocument/2006/relationships/hyperlink" Target="http://cssr.berkeley.edu/ucb_childwelfare/CDSS_5B.aspx" TargetMode="External"/><Relationship Id="rId45" Type="http://schemas.openxmlformats.org/officeDocument/2006/relationships/hyperlink" Target="http://cssr.berkeley.edu/ucb_childwelfare/CdssFiles.aspx?report=8A" TargetMode="External"/><Relationship Id="rId5" Type="http://schemas.openxmlformats.org/officeDocument/2006/relationships/hyperlink" Target="http://cssr.berkeley.edu/ucb_childwelfare/C1M3.aspx" TargetMode="External"/><Relationship Id="rId15" Type="http://schemas.openxmlformats.org/officeDocument/2006/relationships/hyperlink" Target="http://cssr.berkeley.edu/ucb_childwelfare/Entries.aspx" TargetMode="External"/><Relationship Id="rId23" Type="http://schemas.openxmlformats.org/officeDocument/2006/relationships/hyperlink" Target="http://cssr.berkeley.edu/ucb_childwelfare/PIT.aspx" TargetMode="External"/><Relationship Id="rId28" Type="http://schemas.openxmlformats.org/officeDocument/2006/relationships/hyperlink" Target="http://cssr.berkeley.edu/ucb_childwelfare/C3M2.aspx" TargetMode="External"/><Relationship Id="rId36" Type="http://schemas.openxmlformats.org/officeDocument/2006/relationships/hyperlink" Target="http://cssr.berkeley.edu/ucb_childwelfare/RefRates.aspx" TargetMode="External"/><Relationship Id="rId49" Type="http://schemas.openxmlformats.org/officeDocument/2006/relationships/hyperlink" Target="http://cssr.berkeley.edu/ucb_childwelfare/CDSS_2F.aspx" TargetMode="External"/><Relationship Id="rId10" Type="http://schemas.openxmlformats.org/officeDocument/2006/relationships/hyperlink" Target="http://cssr.berkeley.edu/ucb_childwelfare/C4M123.aspx" TargetMode="External"/><Relationship Id="rId19" Type="http://schemas.openxmlformats.org/officeDocument/2006/relationships/hyperlink" Target="http://cssr.berkeley.edu/ucb_childwelfare/PIT.aspx" TargetMode="External"/><Relationship Id="rId31" Type="http://schemas.openxmlformats.org/officeDocument/2006/relationships/hyperlink" Target="http://cssr.berkeley.edu/ucb_childwelfare/CDSS_2B.aspx" TargetMode="External"/><Relationship Id="rId44" Type="http://schemas.openxmlformats.org/officeDocument/2006/relationships/hyperlink" Target="http://cssr.berkeley.edu/ucb_childwelfare/CdssFiles.aspx?report=8A" TargetMode="External"/><Relationship Id="rId52" Type="http://schemas.openxmlformats.org/officeDocument/2006/relationships/printerSettings" Target="../printerSettings/printerSettings13.bin"/><Relationship Id="rId4" Type="http://schemas.openxmlformats.org/officeDocument/2006/relationships/hyperlink" Target="http://cssr.berkeley.edu/ucb_childwelfare/C1M2.aspx" TargetMode="External"/><Relationship Id="rId9" Type="http://schemas.openxmlformats.org/officeDocument/2006/relationships/hyperlink" Target="http://cssr.berkeley.edu/ucb_childwelfare/C4M123.aspx" TargetMode="External"/><Relationship Id="rId14" Type="http://schemas.openxmlformats.org/officeDocument/2006/relationships/hyperlink" Target="http://cssr.berkeley.edu/ucb_childwelfare/Entries.aspx" TargetMode="External"/><Relationship Id="rId22" Type="http://schemas.openxmlformats.org/officeDocument/2006/relationships/hyperlink" Target="http://cssr.berkeley.edu/ucb_childwelfare/PIT.aspx" TargetMode="External"/><Relationship Id="rId27" Type="http://schemas.openxmlformats.org/officeDocument/2006/relationships/hyperlink" Target="http://cssr.berkeley.edu/ucb_childwelfare/C2M3.aspx" TargetMode="External"/><Relationship Id="rId30" Type="http://schemas.openxmlformats.org/officeDocument/2006/relationships/hyperlink" Target="http://cssr.berkeley.edu/ucb_childwelfare/C3M3.aspx" TargetMode="External"/><Relationship Id="rId35" Type="http://schemas.openxmlformats.org/officeDocument/2006/relationships/hyperlink" Target="http://cssr.berkeley.edu/ucb_childwelfare/RefRates.aspx" TargetMode="External"/><Relationship Id="rId43" Type="http://schemas.openxmlformats.org/officeDocument/2006/relationships/hyperlink" Target="http://cssr.berkeley.edu/ucb_childwelfare/CdssFiles.aspx?report=8A" TargetMode="External"/><Relationship Id="rId48" Type="http://schemas.openxmlformats.org/officeDocument/2006/relationships/hyperlink" Target="http://cssr.berkeley.edu/ucb_childwelfare/CDSS_2F.aspx" TargetMode="External"/><Relationship Id="rId8" Type="http://schemas.openxmlformats.org/officeDocument/2006/relationships/hyperlink" Target="http://cssr.berkeley.edu/ucb_childwelfare/C2M2.aspx" TargetMode="External"/><Relationship Id="rId51" Type="http://schemas.openxmlformats.org/officeDocument/2006/relationships/hyperlink" Target="http://cssr.berkeley.edu/ucb_childwelfare/CDSS_2D.aspx" TargetMode="External"/><Relationship Id="rId3" Type="http://schemas.openxmlformats.org/officeDocument/2006/relationships/hyperlink" Target="http://cssr.berkeley.edu/ucb_childwelfare/C1M1.aspx" TargetMode="External"/><Relationship Id="rId12" Type="http://schemas.openxmlformats.org/officeDocument/2006/relationships/hyperlink" Target="http://cssr.berkeley.edu/cwscmsreports/pointintime/fostercare/childwel/siblings.asp" TargetMode="External"/><Relationship Id="rId17" Type="http://schemas.openxmlformats.org/officeDocument/2006/relationships/hyperlink" Target="http://cssr.berkeley.edu/ucb_childwelfare/Entries.aspx" TargetMode="External"/><Relationship Id="rId25" Type="http://schemas.openxmlformats.org/officeDocument/2006/relationships/hyperlink" Target="http://cssr.berkeley.edu/ucb_childwelfare/C2M4.aspx" TargetMode="External"/><Relationship Id="rId33" Type="http://schemas.openxmlformats.org/officeDocument/2006/relationships/hyperlink" Target="http://cssr.berkeley.edu/ucb_childwelfare/EntryRates.aspx" TargetMode="External"/><Relationship Id="rId38" Type="http://schemas.openxmlformats.org/officeDocument/2006/relationships/hyperlink" Target="http://cssr.berkeley.edu/ucb_childwelfare/CDSS_4E.aspx" TargetMode="External"/><Relationship Id="rId46" Type="http://schemas.openxmlformats.org/officeDocument/2006/relationships/hyperlink" Target="http://cssr.berkeley.edu/ucb_childwelfare/CdssFiles.aspx?report=8A" TargetMode="External"/><Relationship Id="rId20" Type="http://schemas.openxmlformats.org/officeDocument/2006/relationships/hyperlink" Target="http://cssr.berkeley.edu/ucb_childwelfare/PIT.aspx" TargetMode="External"/><Relationship Id="rId41" Type="http://schemas.openxmlformats.org/officeDocument/2006/relationships/hyperlink" Target="http://cssr.berkeley.edu/ucb_childwelfare/CDSS_5F.aspx" TargetMode="External"/><Relationship Id="rId1" Type="http://schemas.openxmlformats.org/officeDocument/2006/relationships/hyperlink" Target="http://cssr.berkeley.edu/ucb_childwelfare/S1M1.aspx" TargetMode="External"/><Relationship Id="rId6" Type="http://schemas.openxmlformats.org/officeDocument/2006/relationships/hyperlink" Target="http://cssr.berkeley.edu/ucb_childwelfare/C1M4.aspx" TargetMode="External"/></Relationships>
</file>

<file path=xl/worksheets/_rels/sheet16.xml.rels><?xml version="1.0" encoding="UTF-8" standalone="yes"?>
<Relationships xmlns="http://schemas.openxmlformats.org/package/2006/relationships"><Relationship Id="rId13" Type="http://schemas.openxmlformats.org/officeDocument/2006/relationships/hyperlink" Target="https://ccwip.berkeley.edu/secure/P5.aspx" TargetMode="External"/><Relationship Id="rId18" Type="http://schemas.openxmlformats.org/officeDocument/2006/relationships/hyperlink" Target="https://ccwip.berkeley.edu/secure/CDSS_2F.aspx" TargetMode="External"/><Relationship Id="rId26" Type="http://schemas.openxmlformats.org/officeDocument/2006/relationships/hyperlink" Target="https://ccwip.berkeley.edu/secure/CDSS_4C.aspx" TargetMode="External"/><Relationship Id="rId39" Type="http://schemas.openxmlformats.org/officeDocument/2006/relationships/printerSettings" Target="../printerSettings/printerSettings14.bin"/><Relationship Id="rId21" Type="http://schemas.openxmlformats.org/officeDocument/2006/relationships/hyperlink" Target="https://ccwip.berkeley.edu/secure/CDSS_2S.aspx" TargetMode="External"/><Relationship Id="rId34" Type="http://schemas.openxmlformats.org/officeDocument/2006/relationships/hyperlink" Target="https://ccwip.berkeley.edu/secure/CDSS_8A.aspx" TargetMode="External"/><Relationship Id="rId7" Type="http://schemas.openxmlformats.org/officeDocument/2006/relationships/hyperlink" Target="https://ccwip.berkeley.edu/secure/S1.aspx" TargetMode="External"/><Relationship Id="rId2" Type="http://schemas.openxmlformats.org/officeDocument/2006/relationships/hyperlink" Target="https://ccwip.berkeley.edu/secure/AllegRates.aspx" TargetMode="External"/><Relationship Id="rId16" Type="http://schemas.openxmlformats.org/officeDocument/2006/relationships/hyperlink" Target="https://ccwip.berkeley.edu/secure/CDSS_2D.aspx" TargetMode="External"/><Relationship Id="rId20" Type="http://schemas.openxmlformats.org/officeDocument/2006/relationships/hyperlink" Target="https://ccwip.berkeley.edu/secure/CDSS_2S.aspx" TargetMode="External"/><Relationship Id="rId29" Type="http://schemas.openxmlformats.org/officeDocument/2006/relationships/hyperlink" Target="https://ccwip.berkeley.edu/secure/CDSS_5B.aspx" TargetMode="External"/><Relationship Id="rId41" Type="http://schemas.openxmlformats.org/officeDocument/2006/relationships/comments" Target="../comments2.xml"/><Relationship Id="rId1" Type="http://schemas.openxmlformats.org/officeDocument/2006/relationships/hyperlink" Target="https://ccwip.berkeley.edu/secure/InvRates.aspx" TargetMode="External"/><Relationship Id="rId6" Type="http://schemas.openxmlformats.org/officeDocument/2006/relationships/hyperlink" Target="https://ccwip.berkeley.edu/secure/InCareRates.aspx" TargetMode="External"/><Relationship Id="rId11" Type="http://schemas.openxmlformats.org/officeDocument/2006/relationships/hyperlink" Target="https://ccwip.berkeley.edu/secure/P3.aspx" TargetMode="External"/><Relationship Id="rId24" Type="http://schemas.openxmlformats.org/officeDocument/2006/relationships/hyperlink" Target="https://ccwip.berkeley.edu/secure/CDSS_4B1.aspx" TargetMode="External"/><Relationship Id="rId32" Type="http://schemas.openxmlformats.org/officeDocument/2006/relationships/hyperlink" Target="https://ccwip.berkeley.edu/secure/CDSS_6B.aspx" TargetMode="External"/><Relationship Id="rId37" Type="http://schemas.openxmlformats.org/officeDocument/2006/relationships/hyperlink" Target="https://ccwip.berkeley.edu/secure/CDSS_4B1.aspx" TargetMode="External"/><Relationship Id="rId40" Type="http://schemas.openxmlformats.org/officeDocument/2006/relationships/vmlDrawing" Target="../drawings/vmlDrawing2.vml"/><Relationship Id="rId5" Type="http://schemas.openxmlformats.org/officeDocument/2006/relationships/hyperlink" Target="https://ccwip.berkeley.edu/secure/EntryRates.aspx" TargetMode="External"/><Relationship Id="rId15" Type="http://schemas.openxmlformats.org/officeDocument/2006/relationships/hyperlink" Target="https://ccwip.berkeley.edu/secure/CDSS_2B.aspx" TargetMode="External"/><Relationship Id="rId23" Type="http://schemas.openxmlformats.org/officeDocument/2006/relationships/hyperlink" Target="https://ccwip.berkeley.edu/secure/siblingsDynamic.aspx" TargetMode="External"/><Relationship Id="rId28" Type="http://schemas.openxmlformats.org/officeDocument/2006/relationships/hyperlink" Target="https://ccwip.berkeley.edu/secure/CDSS_4E.aspx" TargetMode="External"/><Relationship Id="rId36" Type="http://schemas.openxmlformats.org/officeDocument/2006/relationships/hyperlink" Target="https://ccwip.berkeley.edu/secure/CDSS_4B1.aspx" TargetMode="External"/><Relationship Id="rId10" Type="http://schemas.openxmlformats.org/officeDocument/2006/relationships/hyperlink" Target="https://ccwip.berkeley.edu/secure/P2.aspx" TargetMode="External"/><Relationship Id="rId19" Type="http://schemas.openxmlformats.org/officeDocument/2006/relationships/hyperlink" Target="https://ccwip.berkeley.edu/secure/CDSS_2F.aspx" TargetMode="External"/><Relationship Id="rId31" Type="http://schemas.openxmlformats.org/officeDocument/2006/relationships/hyperlink" Target="https://ccwip.berkeley.edu/secure/CDSS_5F.aspx" TargetMode="External"/><Relationship Id="rId4" Type="http://schemas.openxmlformats.org/officeDocument/2006/relationships/hyperlink" Target="https://ccwip.berkeley.edu/secure/SubstRates.aspx" TargetMode="External"/><Relationship Id="rId9" Type="http://schemas.openxmlformats.org/officeDocument/2006/relationships/hyperlink" Target="https://ccwip.berkeley.edu/secure/P1.aspx" TargetMode="External"/><Relationship Id="rId14" Type="http://schemas.openxmlformats.org/officeDocument/2006/relationships/hyperlink" Target="https://ccwip.berkeley.edu/secure/CDSS_2B.aspx" TargetMode="External"/><Relationship Id="rId22" Type="http://schemas.openxmlformats.org/officeDocument/2006/relationships/hyperlink" Target="https://ccwip.berkeley.edu/secure/siblingsDynamic.aspx" TargetMode="External"/><Relationship Id="rId27" Type="http://schemas.openxmlformats.org/officeDocument/2006/relationships/hyperlink" Target="https://ccwip.berkeley.edu/secure/CDSS_4E.aspx" TargetMode="External"/><Relationship Id="rId30" Type="http://schemas.openxmlformats.org/officeDocument/2006/relationships/hyperlink" Target="https://ccwip.berkeley.edu/secure/CDSS_5B.aspx" TargetMode="External"/><Relationship Id="rId35" Type="http://schemas.openxmlformats.org/officeDocument/2006/relationships/hyperlink" Target="https://ccwip.berkeley.edu/secure/CDSS_4B1.aspx" TargetMode="External"/><Relationship Id="rId8" Type="http://schemas.openxmlformats.org/officeDocument/2006/relationships/hyperlink" Target="https://ccwip.berkeley.edu/secure/S2.aspx" TargetMode="External"/><Relationship Id="rId3" Type="http://schemas.openxmlformats.org/officeDocument/2006/relationships/hyperlink" Target="https://ccwip.berkeley.edu/secure/" TargetMode="External"/><Relationship Id="rId12" Type="http://schemas.openxmlformats.org/officeDocument/2006/relationships/hyperlink" Target="https://ccwip.berkeley.edu/secure/P4.aspx" TargetMode="External"/><Relationship Id="rId17" Type="http://schemas.openxmlformats.org/officeDocument/2006/relationships/hyperlink" Target="https://ccwip.berkeley.edu/secure/CDSS_2D.aspx" TargetMode="External"/><Relationship Id="rId25" Type="http://schemas.openxmlformats.org/officeDocument/2006/relationships/hyperlink" Target="https://ccwip.berkeley.edu/secure/CDSS_4B2.aspx" TargetMode="External"/><Relationship Id="rId33" Type="http://schemas.openxmlformats.org/officeDocument/2006/relationships/hyperlink" Target="https://ccwip.berkeley.edu/secure/CDSS_8A.aspx" TargetMode="External"/><Relationship Id="rId38" Type="http://schemas.openxmlformats.org/officeDocument/2006/relationships/hyperlink" Target="https://ccwip.berkeley.edu/secure/CDSS_4B1.aspx"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https://ccwip.berkeley.edu/secure/P5.aspx" TargetMode="External"/><Relationship Id="rId18" Type="http://schemas.openxmlformats.org/officeDocument/2006/relationships/hyperlink" Target="https://ccwip.berkeley.edu/secure/CDSS_2F.aspx" TargetMode="External"/><Relationship Id="rId26" Type="http://schemas.openxmlformats.org/officeDocument/2006/relationships/hyperlink" Target="https://ccwip.berkeley.edu/secure/CDSS_4C.aspx" TargetMode="External"/><Relationship Id="rId39" Type="http://schemas.openxmlformats.org/officeDocument/2006/relationships/printerSettings" Target="../printerSettings/printerSettings15.bin"/><Relationship Id="rId21" Type="http://schemas.openxmlformats.org/officeDocument/2006/relationships/hyperlink" Target="https://ccwip.berkeley.edu/secure/CDSS_2S.aspx" TargetMode="External"/><Relationship Id="rId34" Type="http://schemas.openxmlformats.org/officeDocument/2006/relationships/hyperlink" Target="https://ccwip.berkeley.edu/secure/CDSS_8A.aspx" TargetMode="External"/><Relationship Id="rId7" Type="http://schemas.openxmlformats.org/officeDocument/2006/relationships/hyperlink" Target="https://ccwip.berkeley.edu/secure/S1.aspx" TargetMode="External"/><Relationship Id="rId12" Type="http://schemas.openxmlformats.org/officeDocument/2006/relationships/hyperlink" Target="https://ccwip.berkeley.edu/secure/P4.aspx" TargetMode="External"/><Relationship Id="rId17" Type="http://schemas.openxmlformats.org/officeDocument/2006/relationships/hyperlink" Target="https://ccwip.berkeley.edu/secure/CDSS_2D.aspx" TargetMode="External"/><Relationship Id="rId25" Type="http://schemas.openxmlformats.org/officeDocument/2006/relationships/hyperlink" Target="https://ccwip.berkeley.edu/secure/CDSS_4B2.aspx" TargetMode="External"/><Relationship Id="rId33" Type="http://schemas.openxmlformats.org/officeDocument/2006/relationships/hyperlink" Target="https://ccwip.berkeley.edu/secure/CDSS_8A.aspx" TargetMode="External"/><Relationship Id="rId38" Type="http://schemas.openxmlformats.org/officeDocument/2006/relationships/hyperlink" Target="https://ccwip.berkeley.edu/secure/CDSS_4B1.aspx" TargetMode="External"/><Relationship Id="rId2" Type="http://schemas.openxmlformats.org/officeDocument/2006/relationships/hyperlink" Target="https://ccwip.berkeley.edu/secure/AllegRates.aspx" TargetMode="External"/><Relationship Id="rId16" Type="http://schemas.openxmlformats.org/officeDocument/2006/relationships/hyperlink" Target="https://ccwip.berkeley.edu/secure/CDSS_2D.aspx" TargetMode="External"/><Relationship Id="rId20" Type="http://schemas.openxmlformats.org/officeDocument/2006/relationships/hyperlink" Target="https://ccwip.berkeley.edu/secure/CDSS_2S.aspx" TargetMode="External"/><Relationship Id="rId29" Type="http://schemas.openxmlformats.org/officeDocument/2006/relationships/hyperlink" Target="https://ccwip.berkeley.edu/secure/CDSS_5B.aspx" TargetMode="External"/><Relationship Id="rId1" Type="http://schemas.openxmlformats.org/officeDocument/2006/relationships/hyperlink" Target="https://ccwip.berkeley.edu/secure/InvRates.aspx" TargetMode="External"/><Relationship Id="rId6" Type="http://schemas.openxmlformats.org/officeDocument/2006/relationships/hyperlink" Target="https://ccwip.berkeley.edu/secure/InCareRates.aspx" TargetMode="External"/><Relationship Id="rId11" Type="http://schemas.openxmlformats.org/officeDocument/2006/relationships/hyperlink" Target="https://ccwip.berkeley.edu/secure/P3.aspx" TargetMode="External"/><Relationship Id="rId24" Type="http://schemas.openxmlformats.org/officeDocument/2006/relationships/hyperlink" Target="https://ccwip.berkeley.edu/secure/CDSS_4B1.aspx" TargetMode="External"/><Relationship Id="rId32" Type="http://schemas.openxmlformats.org/officeDocument/2006/relationships/hyperlink" Target="https://ccwip.berkeley.edu/secure/CDSS_6B.aspx" TargetMode="External"/><Relationship Id="rId37" Type="http://schemas.openxmlformats.org/officeDocument/2006/relationships/hyperlink" Target="https://ccwip.berkeley.edu/secure/CDSS_4B1.aspx" TargetMode="External"/><Relationship Id="rId40" Type="http://schemas.openxmlformats.org/officeDocument/2006/relationships/table" Target="../tables/table15.xml"/><Relationship Id="rId5" Type="http://schemas.openxmlformats.org/officeDocument/2006/relationships/hyperlink" Target="https://ccwip.berkeley.edu/secure/EntryRates.aspx" TargetMode="External"/><Relationship Id="rId15" Type="http://schemas.openxmlformats.org/officeDocument/2006/relationships/hyperlink" Target="https://ccwip.berkeley.edu/secure/CDSS_2B.aspx" TargetMode="External"/><Relationship Id="rId23" Type="http://schemas.openxmlformats.org/officeDocument/2006/relationships/hyperlink" Target="https://ccwip.berkeley.edu/secure/siblingsDynamic.aspx" TargetMode="External"/><Relationship Id="rId28" Type="http://schemas.openxmlformats.org/officeDocument/2006/relationships/hyperlink" Target="https://ccwip.berkeley.edu/secure/CDSS_4E.aspx" TargetMode="External"/><Relationship Id="rId36" Type="http://schemas.openxmlformats.org/officeDocument/2006/relationships/hyperlink" Target="https://ccwip.berkeley.edu/secure/CDSS_4B1.aspx" TargetMode="External"/><Relationship Id="rId10" Type="http://schemas.openxmlformats.org/officeDocument/2006/relationships/hyperlink" Target="https://ccwip.berkeley.edu/secure/P2.aspx" TargetMode="External"/><Relationship Id="rId19" Type="http://schemas.openxmlformats.org/officeDocument/2006/relationships/hyperlink" Target="https://ccwip.berkeley.edu/secure/CDSS_2F.aspx" TargetMode="External"/><Relationship Id="rId31" Type="http://schemas.openxmlformats.org/officeDocument/2006/relationships/hyperlink" Target="https://ccwip.berkeley.edu/secure/CDSS_5F.aspx" TargetMode="External"/><Relationship Id="rId4" Type="http://schemas.openxmlformats.org/officeDocument/2006/relationships/hyperlink" Target="https://ccwip.berkeley.edu/secure/SubstRates.aspx" TargetMode="External"/><Relationship Id="rId9" Type="http://schemas.openxmlformats.org/officeDocument/2006/relationships/hyperlink" Target="https://ccwip.berkeley.edu/secure/P1.aspx" TargetMode="External"/><Relationship Id="rId14" Type="http://schemas.openxmlformats.org/officeDocument/2006/relationships/hyperlink" Target="https://ccwip.berkeley.edu/secure/CDSS_2B.aspx" TargetMode="External"/><Relationship Id="rId22" Type="http://schemas.openxmlformats.org/officeDocument/2006/relationships/hyperlink" Target="https://ccwip.berkeley.edu/secure/siblingsDynamic.aspx" TargetMode="External"/><Relationship Id="rId27" Type="http://schemas.openxmlformats.org/officeDocument/2006/relationships/hyperlink" Target="https://ccwip.berkeley.edu/secure/CDSS_4E.aspx" TargetMode="External"/><Relationship Id="rId30" Type="http://schemas.openxmlformats.org/officeDocument/2006/relationships/hyperlink" Target="https://ccwip.berkeley.edu/secure/CDSS_5B.aspx" TargetMode="External"/><Relationship Id="rId35" Type="http://schemas.openxmlformats.org/officeDocument/2006/relationships/hyperlink" Target="https://ccwip.berkeley.edu/secure/CDSS_4B1.aspx" TargetMode="External"/><Relationship Id="rId8" Type="http://schemas.openxmlformats.org/officeDocument/2006/relationships/hyperlink" Target="https://ccwip.berkeley.edu/secure/S2.aspx" TargetMode="External"/><Relationship Id="rId3" Type="http://schemas.openxmlformats.org/officeDocument/2006/relationships/hyperlink" Target="https://ccwip.berkeley.edu/secure/"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3" Type="http://schemas.openxmlformats.org/officeDocument/2006/relationships/hyperlink" Target="https://ccwip.berkeley.edu/childwelfare/reports/P4/MTSG/r/Fed/s" TargetMode="External"/><Relationship Id="rId18" Type="http://schemas.openxmlformats.org/officeDocument/2006/relationships/hyperlink" Target="https://ccwip.berkeley.edu/childwelfare/reports/2D/MTSG/r/sd/s" TargetMode="External"/><Relationship Id="rId26" Type="http://schemas.openxmlformats.org/officeDocument/2006/relationships/hyperlink" Target="https://ccwip.berkeley.edu/childwelfare/reports/Entries/MTSG/r/fcp/s" TargetMode="External"/><Relationship Id="rId39" Type="http://schemas.openxmlformats.org/officeDocument/2006/relationships/vmlDrawing" Target="../drawings/vmlDrawing1.vml"/><Relationship Id="rId21" Type="http://schemas.openxmlformats.org/officeDocument/2006/relationships/hyperlink" Target="https://ccwip.berkeley.edu/childwelfare/reports/2S/MTSG/r/sd/s" TargetMode="External"/><Relationship Id="rId34" Type="http://schemas.openxmlformats.org/officeDocument/2006/relationships/hyperlink" Target="https://ccwip.berkeley.edu/childwelfare/static/8A/r/fcp/s" TargetMode="External"/><Relationship Id="rId7" Type="http://schemas.openxmlformats.org/officeDocument/2006/relationships/hyperlink" Target="https://ccwip.berkeley.edu/childwelfare/reports/InCareRates/MTSG/r/rts/s" TargetMode="External"/><Relationship Id="rId2" Type="http://schemas.openxmlformats.org/officeDocument/2006/relationships/hyperlink" Target="https://ccwip.berkeley.edu/childwelfare/reports/4E/MTSG/r/fcp/l" TargetMode="External"/><Relationship Id="rId16" Type="http://schemas.openxmlformats.org/officeDocument/2006/relationships/hyperlink" Target="https://ccwip.berkeley.edu/childwelfare/reports/2B/MTSG/r/sd/s" TargetMode="External"/><Relationship Id="rId20" Type="http://schemas.openxmlformats.org/officeDocument/2006/relationships/hyperlink" Target="https://ccwip.berkeley.edu/childwelfare/reports/2F/MTSG/r/sd/s" TargetMode="External"/><Relationship Id="rId29" Type="http://schemas.openxmlformats.org/officeDocument/2006/relationships/hyperlink" Target="https://ccwip.berkeley.edu/childwelfare/reports/4E/MTSG/r/fcp/s" TargetMode="External"/><Relationship Id="rId41" Type="http://schemas.openxmlformats.org/officeDocument/2006/relationships/comments" Target="../comments1.xml"/><Relationship Id="rId1" Type="http://schemas.openxmlformats.org/officeDocument/2006/relationships/hyperlink" Target="https://ccwip.berkeley.edu/childwelfare/reports/4E/MTSG/r/fcp/l" TargetMode="External"/><Relationship Id="rId6" Type="http://schemas.openxmlformats.org/officeDocument/2006/relationships/hyperlink" Target="https://ccwip.berkeley.edu/childwelfare/reports/EntryRates/MTSG/r/rts/s" TargetMode="External"/><Relationship Id="rId11" Type="http://schemas.openxmlformats.org/officeDocument/2006/relationships/hyperlink" Target="https://ccwip.berkeley.edu/childwelfare/reports/P2/MTSG/r/Fed/s" TargetMode="External"/><Relationship Id="rId24" Type="http://schemas.openxmlformats.org/officeDocument/2006/relationships/hyperlink" Target="https://ccwip.berkeley.edu/childwelfare/reports/Siblings/MTMG/r/fcp/s" TargetMode="External"/><Relationship Id="rId32" Type="http://schemas.openxmlformats.org/officeDocument/2006/relationships/hyperlink" Target="https://ccwip.berkeley.edu/childwelfare/reports/5F/MTSG/r/sd/s" TargetMode="External"/><Relationship Id="rId37" Type="http://schemas.openxmlformats.org/officeDocument/2006/relationships/hyperlink" Target="https://ccwip.berkeley.edu/cwscmsreports/CFSR_R4_TechnicalBulletin_13A_Final.pdf" TargetMode="External"/><Relationship Id="rId40" Type="http://schemas.openxmlformats.org/officeDocument/2006/relationships/table" Target="../tables/table2.xml"/><Relationship Id="rId5" Type="http://schemas.openxmlformats.org/officeDocument/2006/relationships/hyperlink" Target="https://ccwip.berkeley.edu/childwelfare/reports/SubstantiationRates/MTSG/r/rts/s" TargetMode="External"/><Relationship Id="rId15" Type="http://schemas.openxmlformats.org/officeDocument/2006/relationships/hyperlink" Target="https://ccwip.berkeley.edu/childwelfare/reports/2B/MTSG/r/sd/s" TargetMode="External"/><Relationship Id="rId23" Type="http://schemas.openxmlformats.org/officeDocument/2006/relationships/hyperlink" Target="https://ccwip.berkeley.edu/childwelfare/reports/Siblings/MTMG/r/fcp/s" TargetMode="External"/><Relationship Id="rId28" Type="http://schemas.openxmlformats.org/officeDocument/2006/relationships/hyperlink" Target="https://ccwip.berkeley.edu/childwelfare/reports/4E/MTSG/r/fcp/s" TargetMode="External"/><Relationship Id="rId36" Type="http://schemas.openxmlformats.org/officeDocument/2006/relationships/hyperlink" Target="https://ccwip.berkeley.edu/childwelfare/reports/InvestigationRates/MTSG/r/rts/s" TargetMode="External"/><Relationship Id="rId10" Type="http://schemas.openxmlformats.org/officeDocument/2006/relationships/hyperlink" Target="https://ccwip.berkeley.edu/childwelfare/reports/P1/MTSG/r/Fed/s" TargetMode="External"/><Relationship Id="rId19" Type="http://schemas.openxmlformats.org/officeDocument/2006/relationships/hyperlink" Target="https://ccwip.berkeley.edu/childwelfare/reports/2F/MTSG/r/sd/s" TargetMode="External"/><Relationship Id="rId31" Type="http://schemas.openxmlformats.org/officeDocument/2006/relationships/hyperlink" Target="https://ccwip.berkeley.edu/childwelfare/reports/5B/MTSG/r/sd/s" TargetMode="External"/><Relationship Id="rId4" Type="http://schemas.openxmlformats.org/officeDocument/2006/relationships/hyperlink" Target="https://ccwip.berkeley.edu/childwelfare/reports/AllegationRates/MTSG/r/rts/s" TargetMode="External"/><Relationship Id="rId9" Type="http://schemas.openxmlformats.org/officeDocument/2006/relationships/hyperlink" Target="https://ccwip.berkeley.edu/childwelfare/reports/S2/MTSG/r/Fed/s" TargetMode="External"/><Relationship Id="rId14" Type="http://schemas.openxmlformats.org/officeDocument/2006/relationships/hyperlink" Target="https://ccwip.berkeley.edu/childwelfare/reports/P5/MTSG/r/Fed/s" TargetMode="External"/><Relationship Id="rId22" Type="http://schemas.openxmlformats.org/officeDocument/2006/relationships/hyperlink" Target="https://ccwip.berkeley.edu/childwelfare/reports/2S/MTSG/r/sd/s" TargetMode="External"/><Relationship Id="rId27" Type="http://schemas.openxmlformats.org/officeDocument/2006/relationships/hyperlink" Target="https://ccwip.berkeley.edu/childwelfare/reports/4C/MTSG/r/fcp/s" TargetMode="External"/><Relationship Id="rId30" Type="http://schemas.openxmlformats.org/officeDocument/2006/relationships/hyperlink" Target="https://ccwip.berkeley.edu/childwelfare/reports/5B/MTSG/r/sd/s" TargetMode="External"/><Relationship Id="rId35" Type="http://schemas.openxmlformats.org/officeDocument/2006/relationships/hyperlink" Target="https://ccwip.berkeley.edu/childwelfare/static/8A/r/fcp/s" TargetMode="External"/><Relationship Id="rId8" Type="http://schemas.openxmlformats.org/officeDocument/2006/relationships/hyperlink" Target="https://ccwip.berkeley.edu/childwelfare/reports/S1/MTSG/r/Fed/s" TargetMode="External"/><Relationship Id="rId3" Type="http://schemas.openxmlformats.org/officeDocument/2006/relationships/hyperlink" Target="http://ccwip.berkeley.edu/" TargetMode="External"/><Relationship Id="rId12" Type="http://schemas.openxmlformats.org/officeDocument/2006/relationships/hyperlink" Target="https://ccwip.berkeley.edu/childwelfare/reports/P3/MTSG/r/Fed/s" TargetMode="External"/><Relationship Id="rId17" Type="http://schemas.openxmlformats.org/officeDocument/2006/relationships/hyperlink" Target="https://ccwip.berkeley.edu/childwelfare/reports/2D/MTSG/r/sd/s" TargetMode="External"/><Relationship Id="rId25" Type="http://schemas.openxmlformats.org/officeDocument/2006/relationships/hyperlink" Target="https://ccwip.berkeley.edu/childwelfare/reports/Entries/MTSG/r/fcp/s" TargetMode="External"/><Relationship Id="rId33" Type="http://schemas.openxmlformats.org/officeDocument/2006/relationships/hyperlink" Target="https://ccwip.berkeley.edu/childwelfare/reports/6B/MTSG/r/sd/s" TargetMode="External"/><Relationship Id="rId38"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3" Type="http://schemas.openxmlformats.org/officeDocument/2006/relationships/hyperlink" Target="https://ccwip.berkeley.edu/secure/CDSS_2B.aspx" TargetMode="External"/><Relationship Id="rId18" Type="http://schemas.openxmlformats.org/officeDocument/2006/relationships/hyperlink" Target="https://ccwip.berkeley.edu/secure/CDSS_2F.aspx" TargetMode="External"/><Relationship Id="rId26" Type="http://schemas.openxmlformats.org/officeDocument/2006/relationships/hyperlink" Target="https://ccwip.berkeley.edu/secure/CDSS_4E.aspx" TargetMode="External"/><Relationship Id="rId21" Type="http://schemas.openxmlformats.org/officeDocument/2006/relationships/hyperlink" Target="https://ccwip.berkeley.edu/secure/siblingsDynamic.aspx" TargetMode="External"/><Relationship Id="rId34" Type="http://schemas.openxmlformats.org/officeDocument/2006/relationships/hyperlink" Target="https://ccwip.berkeley.edu/secure/CDSS_4B1.aspx" TargetMode="External"/><Relationship Id="rId7" Type="http://schemas.openxmlformats.org/officeDocument/2006/relationships/hyperlink" Target="https://ccwip.berkeley.edu/secure/S2.aspx" TargetMode="External"/><Relationship Id="rId12" Type="http://schemas.openxmlformats.org/officeDocument/2006/relationships/hyperlink" Target="https://ccwip.berkeley.edu/secure/P5.aspx" TargetMode="External"/><Relationship Id="rId17" Type="http://schemas.openxmlformats.org/officeDocument/2006/relationships/hyperlink" Target="https://ccwip.berkeley.edu/secure/CDSS_2F.aspx" TargetMode="External"/><Relationship Id="rId25" Type="http://schemas.openxmlformats.org/officeDocument/2006/relationships/hyperlink" Target="https://ccwip.berkeley.edu/secure/CDSS_4C.aspx" TargetMode="External"/><Relationship Id="rId33" Type="http://schemas.openxmlformats.org/officeDocument/2006/relationships/hyperlink" Target="https://ccwip.berkeley.edu/secure/CDSS_8A.aspx" TargetMode="External"/><Relationship Id="rId38" Type="http://schemas.openxmlformats.org/officeDocument/2006/relationships/printerSettings" Target="../printerSettings/printerSettings17.bin"/><Relationship Id="rId2" Type="http://schemas.openxmlformats.org/officeDocument/2006/relationships/hyperlink" Target="https://ccwip.berkeley.edu/secure/AllegRates.aspx" TargetMode="External"/><Relationship Id="rId16" Type="http://schemas.openxmlformats.org/officeDocument/2006/relationships/hyperlink" Target="https://ccwip.berkeley.edu/secure/CDSS_2D.aspx" TargetMode="External"/><Relationship Id="rId20" Type="http://schemas.openxmlformats.org/officeDocument/2006/relationships/hyperlink" Target="https://ccwip.berkeley.edu/secure/CDSS_2S.aspx" TargetMode="External"/><Relationship Id="rId29" Type="http://schemas.openxmlformats.org/officeDocument/2006/relationships/hyperlink" Target="https://ccwip.berkeley.edu/secure/CDSS_5B.aspx" TargetMode="External"/><Relationship Id="rId1" Type="http://schemas.openxmlformats.org/officeDocument/2006/relationships/hyperlink" Target="https://ccwip.berkeley.edu/secure/InvRates.aspx" TargetMode="External"/><Relationship Id="rId6" Type="http://schemas.openxmlformats.org/officeDocument/2006/relationships/hyperlink" Target="https://ccwip.berkeley.edu/secure/S1.aspx" TargetMode="External"/><Relationship Id="rId11" Type="http://schemas.openxmlformats.org/officeDocument/2006/relationships/hyperlink" Target="https://ccwip.berkeley.edu/secure/P4.aspx" TargetMode="External"/><Relationship Id="rId24" Type="http://schemas.openxmlformats.org/officeDocument/2006/relationships/hyperlink" Target="https://ccwip.berkeley.edu/secure/CDSS_4B2.aspx" TargetMode="External"/><Relationship Id="rId32" Type="http://schemas.openxmlformats.org/officeDocument/2006/relationships/hyperlink" Target="https://ccwip.berkeley.edu/secure/CDSS_8A.aspx" TargetMode="External"/><Relationship Id="rId37" Type="http://schemas.openxmlformats.org/officeDocument/2006/relationships/hyperlink" Target="https://ccwip.berkeley.edu/secure/CDSS_4B1.aspx" TargetMode="External"/><Relationship Id="rId5" Type="http://schemas.openxmlformats.org/officeDocument/2006/relationships/hyperlink" Target="https://ccwip.berkeley.edu/secure/InCareRates.aspx" TargetMode="External"/><Relationship Id="rId15" Type="http://schemas.openxmlformats.org/officeDocument/2006/relationships/hyperlink" Target="https://ccwip.berkeley.edu/secure/CDSS_2D.aspx" TargetMode="External"/><Relationship Id="rId23" Type="http://schemas.openxmlformats.org/officeDocument/2006/relationships/hyperlink" Target="https://ccwip.berkeley.edu/secure/CDSS_4B1.aspx" TargetMode="External"/><Relationship Id="rId28" Type="http://schemas.openxmlformats.org/officeDocument/2006/relationships/hyperlink" Target="https://ccwip.berkeley.edu/secure/CDSS_5B.aspx" TargetMode="External"/><Relationship Id="rId36" Type="http://schemas.openxmlformats.org/officeDocument/2006/relationships/hyperlink" Target="https://ccwip.berkeley.edu/secure/CDSS_4B1.aspx" TargetMode="External"/><Relationship Id="rId10" Type="http://schemas.openxmlformats.org/officeDocument/2006/relationships/hyperlink" Target="https://ccwip.berkeley.edu/secure/P3.aspx" TargetMode="External"/><Relationship Id="rId19" Type="http://schemas.openxmlformats.org/officeDocument/2006/relationships/hyperlink" Target="https://ccwip.berkeley.edu/secure/CDSS_2S.aspx" TargetMode="External"/><Relationship Id="rId31" Type="http://schemas.openxmlformats.org/officeDocument/2006/relationships/hyperlink" Target="https://ccwip.berkeley.edu/secure/CDSS_6B.aspx" TargetMode="External"/><Relationship Id="rId4" Type="http://schemas.openxmlformats.org/officeDocument/2006/relationships/hyperlink" Target="https://ccwip.berkeley.edu/secure/EntryRates.aspx" TargetMode="External"/><Relationship Id="rId9" Type="http://schemas.openxmlformats.org/officeDocument/2006/relationships/hyperlink" Target="https://ccwip.berkeley.edu/secure/P2.aspx" TargetMode="External"/><Relationship Id="rId14" Type="http://schemas.openxmlformats.org/officeDocument/2006/relationships/hyperlink" Target="https://ccwip.berkeley.edu/secure/CDSS_2B.aspx" TargetMode="External"/><Relationship Id="rId22" Type="http://schemas.openxmlformats.org/officeDocument/2006/relationships/hyperlink" Target="https://ccwip.berkeley.edu/secure/siblingsDynamic.aspx" TargetMode="External"/><Relationship Id="rId27" Type="http://schemas.openxmlformats.org/officeDocument/2006/relationships/hyperlink" Target="https://ccwip.berkeley.edu/secure/CDSS_4E.aspx" TargetMode="External"/><Relationship Id="rId30" Type="http://schemas.openxmlformats.org/officeDocument/2006/relationships/hyperlink" Target="https://ccwip.berkeley.edu/secure/CDSS_5F.aspx" TargetMode="External"/><Relationship Id="rId35" Type="http://schemas.openxmlformats.org/officeDocument/2006/relationships/hyperlink" Target="https://ccwip.berkeley.edu/secure/CDSS_4B1.aspx" TargetMode="External"/><Relationship Id="rId8" Type="http://schemas.openxmlformats.org/officeDocument/2006/relationships/hyperlink" Target="https://ccwip.berkeley.edu/secure/P1.aspx" TargetMode="External"/><Relationship Id="rId3" Type="http://schemas.openxmlformats.org/officeDocument/2006/relationships/hyperlink" Target="https://ccwip-test.berkeley.edu/secure/SubstRates.asp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3" Type="http://schemas.openxmlformats.org/officeDocument/2006/relationships/hyperlink" Target="http://ccwip.berkeley.edu/cwscmsreports/methodologies/default.aspx?report=CDSS2B" TargetMode="External"/><Relationship Id="rId18" Type="http://schemas.openxmlformats.org/officeDocument/2006/relationships/hyperlink" Target="http://ccwip.berkeley.edu/cwscmsreports/methodologies/default.aspx?report=CDSS2S" TargetMode="External"/><Relationship Id="rId26" Type="http://schemas.openxmlformats.org/officeDocument/2006/relationships/hyperlink" Target="http://ccwip.berkeley.edu/cwscmsreports/methodologies/default.aspx?report=Entries" TargetMode="External"/><Relationship Id="rId39" Type="http://schemas.openxmlformats.org/officeDocument/2006/relationships/hyperlink" Target="http://ccwip.berkeley.edu/cwscmsreports/methodologies/default.aspx?report=CDSS8A" TargetMode="External"/><Relationship Id="rId21" Type="http://schemas.openxmlformats.org/officeDocument/2006/relationships/hyperlink" Target="http://ccwip.berkeley.edu/cwscmsreports/methodologies/default.aspx?report=Siblings" TargetMode="External"/><Relationship Id="rId34" Type="http://schemas.openxmlformats.org/officeDocument/2006/relationships/hyperlink" Target="http://ccwip.berkeley.edu/cwscmsreports/methodologies/default.aspx?report=CDSS4E" TargetMode="External"/><Relationship Id="rId42" Type="http://schemas.openxmlformats.org/officeDocument/2006/relationships/printerSettings" Target="../printerSettings/printerSettings5.bin"/><Relationship Id="rId7" Type="http://schemas.openxmlformats.org/officeDocument/2006/relationships/hyperlink" Target="http://ccwip.berkeley.edu/cwscmsreports/methodologies/Default.aspx?report=P1" TargetMode="External"/><Relationship Id="rId2" Type="http://schemas.openxmlformats.org/officeDocument/2006/relationships/hyperlink" Target="https://ccwip.berkeley.edu/cwscmsreports/methodologies/Default.aspx?report=SubstantiationRates" TargetMode="External"/><Relationship Id="rId16" Type="http://schemas.openxmlformats.org/officeDocument/2006/relationships/hyperlink" Target="http://ccwip.berkeley.edu/cwscmsreports/methodologies/default.aspx?report=CDSS2F" TargetMode="External"/><Relationship Id="rId20" Type="http://schemas.openxmlformats.org/officeDocument/2006/relationships/hyperlink" Target="http://ccwip.berkeley.edu/cwscmsreports/methodologies/default.aspx?report=Siblings" TargetMode="External"/><Relationship Id="rId29" Type="http://schemas.openxmlformats.org/officeDocument/2006/relationships/hyperlink" Target="http://ccwip.berkeley.edu/cwscmsreports/methodologies/default.aspx?report=Entries" TargetMode="External"/><Relationship Id="rId41" Type="http://schemas.openxmlformats.org/officeDocument/2006/relationships/hyperlink" Target="https://ccwip.berkeley.edu/cwscmsreports/methodologies/Default.aspx?report=InvestigationRates" TargetMode="External"/><Relationship Id="rId1" Type="http://schemas.openxmlformats.org/officeDocument/2006/relationships/hyperlink" Target="https://ccwip.berkeley.edu/cwscmsreports/methodologies/Default.aspx?report=AllegationRates" TargetMode="External"/><Relationship Id="rId6" Type="http://schemas.openxmlformats.org/officeDocument/2006/relationships/hyperlink" Target="http://ccwip.berkeley.edu/cwscmsreports/methodologies/Default.aspx?report=S2" TargetMode="External"/><Relationship Id="rId11" Type="http://schemas.openxmlformats.org/officeDocument/2006/relationships/hyperlink" Target="http://ccwip.berkeley.edu/cwscmsreports/methodologies/Default.aspx?report=P5" TargetMode="External"/><Relationship Id="rId24" Type="http://schemas.openxmlformats.org/officeDocument/2006/relationships/hyperlink" Target="http://ccwip.berkeley.edu/cwscmsreports/methodologies/default.aspx?report=Entries" TargetMode="External"/><Relationship Id="rId32" Type="http://schemas.openxmlformats.org/officeDocument/2006/relationships/hyperlink" Target="http://ccwip.berkeley.edu/cwscmsreports/methodologies/default.aspx?report=CDSS4C" TargetMode="External"/><Relationship Id="rId37" Type="http://schemas.openxmlformats.org/officeDocument/2006/relationships/hyperlink" Target="http://ccwip.berkeley.edu/cwscmsreports/methodologies/default.aspx?report=CDSS5F" TargetMode="External"/><Relationship Id="rId40" Type="http://schemas.openxmlformats.org/officeDocument/2006/relationships/hyperlink" Target="http://ccwip.berkeley.edu/cwscmsreports/methodologies/default.aspx?report=CDSS8A" TargetMode="External"/><Relationship Id="rId5" Type="http://schemas.openxmlformats.org/officeDocument/2006/relationships/hyperlink" Target="http://ccwip.berkeley.edu/cwscmsreports/methodologies/default.aspx?report=S1" TargetMode="External"/><Relationship Id="rId15" Type="http://schemas.openxmlformats.org/officeDocument/2006/relationships/hyperlink" Target="http://ccwip.berkeley.edu/cwscmsreports/methodologies/default.aspx?report=CDSS2D" TargetMode="External"/><Relationship Id="rId23" Type="http://schemas.openxmlformats.org/officeDocument/2006/relationships/hyperlink" Target="http://ccwip.berkeley.edu/cwscmsreports/methodologies/default.aspx?report=Entries" TargetMode="External"/><Relationship Id="rId28" Type="http://schemas.openxmlformats.org/officeDocument/2006/relationships/hyperlink" Target="http://ccwip.berkeley.edu/cwscmsreports/methodologies/default.aspx?report=Entries" TargetMode="External"/><Relationship Id="rId36" Type="http://schemas.openxmlformats.org/officeDocument/2006/relationships/hyperlink" Target="http://ccwip.berkeley.edu/cwscmsreports/methodologies/default.aspx?report=CDSS5B" TargetMode="External"/><Relationship Id="rId10" Type="http://schemas.openxmlformats.org/officeDocument/2006/relationships/hyperlink" Target="http://ccwip.berkeley.edu/cwscmsreports/methodologies/Default.aspx?report=P4" TargetMode="External"/><Relationship Id="rId19" Type="http://schemas.openxmlformats.org/officeDocument/2006/relationships/hyperlink" Target="http://ccwip.berkeley.edu/cwscmsreports/methodologies/default.aspx?report=CDSS2S" TargetMode="External"/><Relationship Id="rId31" Type="http://schemas.openxmlformats.org/officeDocument/2006/relationships/hyperlink" Target="http://ccwip.berkeley.edu/cwscmsreports/methodologies/default.aspx?report=Entries" TargetMode="External"/><Relationship Id="rId4" Type="http://schemas.openxmlformats.org/officeDocument/2006/relationships/hyperlink" Target="http://ccwip.berkeley.edu/cwscmsreports/methodologies/default.aspx?report=InCareRates" TargetMode="External"/><Relationship Id="rId9" Type="http://schemas.openxmlformats.org/officeDocument/2006/relationships/hyperlink" Target="http://ccwip.berkeley.edu/cwscmsreports/methodologies/Default.aspx?report=P3" TargetMode="External"/><Relationship Id="rId14" Type="http://schemas.openxmlformats.org/officeDocument/2006/relationships/hyperlink" Target="http://ccwip.berkeley.edu/cwscmsreports/methodologies/default.aspx?report=CDSS2D" TargetMode="External"/><Relationship Id="rId22" Type="http://schemas.openxmlformats.org/officeDocument/2006/relationships/hyperlink" Target="http://ccwip.berkeley.edu/cwscmsreports/methodologies/default.aspx?report=Entries" TargetMode="External"/><Relationship Id="rId27" Type="http://schemas.openxmlformats.org/officeDocument/2006/relationships/hyperlink" Target="http://ccwip.berkeley.edu/cwscmsreports/methodologies/default.aspx?report=Entries" TargetMode="External"/><Relationship Id="rId30" Type="http://schemas.openxmlformats.org/officeDocument/2006/relationships/hyperlink" Target="http://ccwip.berkeley.edu/cwscmsreports/methodologies/default.aspx?report=Entries" TargetMode="External"/><Relationship Id="rId35" Type="http://schemas.openxmlformats.org/officeDocument/2006/relationships/hyperlink" Target="http://ccwip.berkeley.edu/cwscmsreports/methodologies/default.aspx?report=CDSS5B" TargetMode="External"/><Relationship Id="rId43" Type="http://schemas.openxmlformats.org/officeDocument/2006/relationships/table" Target="../tables/table7.xml"/><Relationship Id="rId8" Type="http://schemas.openxmlformats.org/officeDocument/2006/relationships/hyperlink" Target="http://ccwip.berkeley.edu/cwscmsreports/methodologies/Default.aspx?report=P2" TargetMode="External"/><Relationship Id="rId3" Type="http://schemas.openxmlformats.org/officeDocument/2006/relationships/hyperlink" Target="http://ccwip.berkeley.edu/cwscmsreports/methodologies/default.aspx?report=EntryRates" TargetMode="External"/><Relationship Id="rId12" Type="http://schemas.openxmlformats.org/officeDocument/2006/relationships/hyperlink" Target="http://ccwip.berkeley.edu/cwscmsreports/methodologies/default.aspx?report=CDSS2B" TargetMode="External"/><Relationship Id="rId17" Type="http://schemas.openxmlformats.org/officeDocument/2006/relationships/hyperlink" Target="http://ccwip.berkeley.edu/cwscmsreports/methodologies/default.aspx?report=CDSS2F" TargetMode="External"/><Relationship Id="rId25" Type="http://schemas.openxmlformats.org/officeDocument/2006/relationships/hyperlink" Target="http://ccwip.berkeley.edu/cwscmsreports/methodologies/default.aspx?report=Entries" TargetMode="External"/><Relationship Id="rId33" Type="http://schemas.openxmlformats.org/officeDocument/2006/relationships/hyperlink" Target="http://ccwip.berkeley.edu/cwscmsreports/methodologies/default.aspx?report=CDSS4E" TargetMode="External"/><Relationship Id="rId38" Type="http://schemas.openxmlformats.org/officeDocument/2006/relationships/hyperlink" Target="http://ccwip.berkeley.edu/cwscmsreports/methodologies/default.aspx?report=CDSS6B" TargetMode="External"/></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rgb="FFFFFF00"/>
  </sheetPr>
  <dimension ref="A1:D19"/>
  <sheetViews>
    <sheetView tabSelected="1" zoomScaleNormal="100" workbookViewId="0">
      <pane ySplit="5" topLeftCell="A6" activePane="bottomLeft" state="frozen"/>
      <selection sqref="A1:T1"/>
      <selection pane="bottomLeft"/>
    </sheetView>
  </sheetViews>
  <sheetFormatPr defaultColWidth="8.85546875" defaultRowHeight="15" x14ac:dyDescent="0.2"/>
  <cols>
    <col min="1" max="1" width="39.7109375" style="430" bestFit="1" customWidth="1"/>
    <col min="2" max="2" width="91.42578125" style="430" bestFit="1" customWidth="1"/>
    <col min="3" max="3" width="23.85546875" style="430" bestFit="1" customWidth="1"/>
    <col min="4" max="16384" width="8.85546875" style="430"/>
  </cols>
  <sheetData>
    <row r="1" spans="1:4" x14ac:dyDescent="0.2">
      <c r="A1" s="543" t="s">
        <v>1008</v>
      </c>
    </row>
    <row r="2" spans="1:4" ht="15.75" x14ac:dyDescent="0.2">
      <c r="A2" s="431" t="str">
        <f>CWSOutcomes_CompareToBaseline!A1</f>
        <v>CWS Outcomes System Summary for the Northern Region--v1231</v>
      </c>
      <c r="B2" s="432"/>
      <c r="C2" s="432"/>
    </row>
    <row r="3" spans="1:4" ht="15.75" x14ac:dyDescent="0.2">
      <c r="A3" s="431" t="str">
        <f>CWSOutcomes_CompareToBaseline!A2</f>
        <v>Agency: Child Welfare. Report publication: Jan 2024. Data extract: Q3 2023.</v>
      </c>
      <c r="B3" s="433"/>
      <c r="C3" s="433"/>
    </row>
    <row r="4" spans="1:4" ht="15.75" x14ac:dyDescent="0.2">
      <c r="A4" s="431" t="s">
        <v>435</v>
      </c>
      <c r="B4" s="433"/>
      <c r="C4" s="433"/>
    </row>
    <row r="5" spans="1:4" ht="15.75" x14ac:dyDescent="0.2">
      <c r="A5" s="434" t="s">
        <v>874</v>
      </c>
      <c r="B5" s="435" t="s">
        <v>875</v>
      </c>
      <c r="C5" s="434" t="s">
        <v>876</v>
      </c>
    </row>
    <row r="6" spans="1:4" ht="15.75" thickBot="1" x14ac:dyDescent="0.25">
      <c r="A6" s="436" t="s">
        <v>1000</v>
      </c>
      <c r="B6" s="437" t="s">
        <v>439</v>
      </c>
      <c r="C6" s="430" t="s">
        <v>437</v>
      </c>
      <c r="D6" s="438"/>
    </row>
    <row r="7" spans="1:4" ht="15.75" thickTop="1" x14ac:dyDescent="0.2">
      <c r="A7" s="456" t="s">
        <v>1001</v>
      </c>
      <c r="B7" s="457" t="s">
        <v>1003</v>
      </c>
      <c r="C7" s="458" t="s">
        <v>239</v>
      </c>
      <c r="D7" s="438"/>
    </row>
    <row r="8" spans="1:4" x14ac:dyDescent="0.2">
      <c r="A8" s="459" t="s">
        <v>905</v>
      </c>
      <c r="B8" s="460" t="s">
        <v>1004</v>
      </c>
      <c r="C8" s="461" t="s">
        <v>239</v>
      </c>
      <c r="D8" s="438"/>
    </row>
    <row r="9" spans="1:4" x14ac:dyDescent="0.2">
      <c r="A9" s="459" t="s">
        <v>1002</v>
      </c>
      <c r="B9" s="460" t="s">
        <v>1006</v>
      </c>
      <c r="C9" s="461" t="s">
        <v>239</v>
      </c>
      <c r="D9" s="438"/>
    </row>
    <row r="10" spans="1:4" ht="15.75" thickBot="1" x14ac:dyDescent="0.25">
      <c r="A10" s="462" t="s">
        <v>906</v>
      </c>
      <c r="B10" s="463" t="s">
        <v>1005</v>
      </c>
      <c r="C10" s="464" t="s">
        <v>239</v>
      </c>
      <c r="D10" s="438"/>
    </row>
    <row r="11" spans="1:4" ht="15.75" thickTop="1" x14ac:dyDescent="0.2">
      <c r="A11" s="436" t="s">
        <v>953</v>
      </c>
      <c r="B11" s="437" t="s">
        <v>440</v>
      </c>
      <c r="C11" s="430" t="s">
        <v>438</v>
      </c>
      <c r="D11" s="438"/>
    </row>
    <row r="12" spans="1:4" x14ac:dyDescent="0.2">
      <c r="A12" s="436" t="s">
        <v>316</v>
      </c>
      <c r="B12" s="437" t="s">
        <v>441</v>
      </c>
      <c r="C12" s="430" t="s">
        <v>436</v>
      </c>
      <c r="D12" s="438"/>
    </row>
    <row r="13" spans="1:4" x14ac:dyDescent="0.2">
      <c r="A13" s="436" t="s">
        <v>251</v>
      </c>
      <c r="B13" s="437" t="s">
        <v>442</v>
      </c>
      <c r="C13" s="430" t="s">
        <v>436</v>
      </c>
      <c r="D13" s="438"/>
    </row>
    <row r="14" spans="1:4" x14ac:dyDescent="0.2">
      <c r="A14" s="436" t="s">
        <v>253</v>
      </c>
      <c r="B14" s="437" t="s">
        <v>253</v>
      </c>
      <c r="C14" s="430" t="s">
        <v>436</v>
      </c>
      <c r="D14" s="438"/>
    </row>
    <row r="15" spans="1:4" x14ac:dyDescent="0.2">
      <c r="A15" s="436" t="s">
        <v>252</v>
      </c>
      <c r="B15" s="437" t="s">
        <v>252</v>
      </c>
      <c r="C15" s="430" t="s">
        <v>436</v>
      </c>
      <c r="D15" s="438"/>
    </row>
    <row r="16" spans="1:4" x14ac:dyDescent="0.2">
      <c r="A16" s="436" t="s">
        <v>17</v>
      </c>
      <c r="B16" s="437" t="s">
        <v>17</v>
      </c>
      <c r="C16" s="430" t="s">
        <v>436</v>
      </c>
      <c r="D16" s="438"/>
    </row>
    <row r="17" spans="1:4" x14ac:dyDescent="0.2">
      <c r="A17" s="436" t="s">
        <v>1027</v>
      </c>
      <c r="B17" s="437" t="s">
        <v>748</v>
      </c>
      <c r="C17" s="430" t="s">
        <v>436</v>
      </c>
      <c r="D17" s="438"/>
    </row>
    <row r="18" spans="1:4" x14ac:dyDescent="0.2">
      <c r="A18" s="436" t="s">
        <v>444</v>
      </c>
      <c r="B18" s="437" t="s">
        <v>443</v>
      </c>
      <c r="C18" s="430" t="s">
        <v>436</v>
      </c>
      <c r="D18" s="438"/>
    </row>
    <row r="19" spans="1:4" ht="120" x14ac:dyDescent="0.2">
      <c r="A19" s="547" t="s">
        <v>1042</v>
      </c>
      <c r="B19" s="548"/>
      <c r="C19" s="546"/>
    </row>
  </sheetData>
  <sheetProtection sheet="1" objects="1" scenarios="1"/>
  <hyperlinks>
    <hyperlink ref="B6" location="CWSOutcomes!A1" display="CWS Outcomes Most Recent Data: 1- and 5-Year Percent Change" xr:uid="{00000000-0004-0000-0000-000000000000}"/>
    <hyperlink ref="B11" location="Methodologies!A1" display="Brief Summaries of Measure Methodologies and Links to Detailed Methodologies Online" xr:uid="{00000000-0004-0000-0000-000001000000}"/>
    <hyperlink ref="B12" location="'StartDates'!A1" display="Start Dates" xr:uid="{00000000-0004-0000-0000-000002000000}"/>
    <hyperlink ref="B13" location="'EndDates'!A1" display="End Dates" xr:uid="{00000000-0004-0000-0000-000003000000}"/>
    <hyperlink ref="B14" location="'Numerators'!A1" display="Numerators" xr:uid="{00000000-0004-0000-0000-000004000000}"/>
    <hyperlink ref="B15" location="'Denominators'!A1" display="Denominators" xr:uid="{00000000-0004-0000-0000-000005000000}"/>
    <hyperlink ref="B16" location="'Performance'!A1" display="Performance" xr:uid="{00000000-0004-0000-0000-000006000000}"/>
    <hyperlink ref="B17" location="National!A1" display="National Performance and Goals" xr:uid="{00000000-0004-0000-0000-000007000000}"/>
    <hyperlink ref="B18" location="'CA_Performance'!A1" display="California Performance" xr:uid="{00000000-0004-0000-0000-000008000000}"/>
    <hyperlink ref="B7" location="RatesCharts!A1" display="Participation Rates Charts" xr:uid="{00000000-0004-0000-0000-000009000000}"/>
    <hyperlink ref="B8" location="'4-S1Chart'!A1" display="4-S1Chart" xr:uid="{00000000-0004-0000-0000-00000A000000}"/>
    <hyperlink ref="B10" location="'4-P5Chart'!A1" display="4-P5Chart" xr:uid="{00000000-0004-0000-0000-00000B000000}"/>
    <hyperlink ref="B9" location="OtherCharts!A1" display="Other Charts: Other AB636 Charts" xr:uid="{00000000-0004-0000-0000-00000C000000}"/>
  </hyperlink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IV97"/>
  <sheetViews>
    <sheetView zoomScaleNormal="100" workbookViewId="0">
      <pane xSplit="1" ySplit="4" topLeftCell="B5" activePane="bottomRight" state="frozen"/>
      <selection activeCell="CS5" sqref="CS5"/>
      <selection pane="topRight" activeCell="CS5" sqref="CS5"/>
      <selection pane="bottomLeft" activeCell="CS5" sqref="CS5"/>
      <selection pane="bottomRight"/>
    </sheetView>
  </sheetViews>
  <sheetFormatPr defaultRowHeight="12.75" x14ac:dyDescent="0.2"/>
  <cols>
    <col min="1" max="1" width="61" style="56" bestFit="1" customWidth="1"/>
    <col min="2" max="97" width="10.85546875" style="50" customWidth="1"/>
    <col min="98" max="16384" width="9.140625" style="50"/>
  </cols>
  <sheetData>
    <row r="1" spans="1:256" customFormat="1" x14ac:dyDescent="0.2">
      <c r="A1" s="220" t="s">
        <v>916</v>
      </c>
    </row>
    <row r="2" spans="1:256" customFormat="1" ht="18" x14ac:dyDescent="0.2">
      <c r="A2" s="296" t="str">
        <f>CWSOutcomes_DynamicCompare!A1</f>
        <v>CWS Outcomes System Summary for the Northern Region--v1231</v>
      </c>
      <c r="B2" s="144"/>
      <c r="C2" s="144"/>
      <c r="D2" s="144"/>
      <c r="E2" s="144"/>
      <c r="F2" s="144"/>
      <c r="G2" s="144"/>
      <c r="H2" s="144"/>
      <c r="I2" s="144"/>
      <c r="J2" s="144"/>
      <c r="K2" s="144"/>
      <c r="L2" s="144"/>
      <c r="M2" s="144"/>
      <c r="N2" s="144"/>
      <c r="O2" s="144"/>
      <c r="P2" s="144"/>
      <c r="Q2" s="144"/>
      <c r="R2" s="144"/>
    </row>
    <row r="3" spans="1:256" customFormat="1" ht="18" x14ac:dyDescent="0.2">
      <c r="A3" s="296" t="str">
        <f>"Numerators. " &amp; CWSOutcomes_CompareToBaseline!A2</f>
        <v>Numerators. Agency: Child Welfare. Report publication: Jan 2024. Data extract: Q3 2023.</v>
      </c>
    </row>
    <row r="4" spans="1:256" s="53" customFormat="1" x14ac:dyDescent="0.2">
      <c r="A4" s="123" t="s">
        <v>3</v>
      </c>
      <c r="B4" s="52" t="s">
        <v>763</v>
      </c>
      <c r="C4" s="52" t="s">
        <v>764</v>
      </c>
      <c r="D4" s="52" t="s">
        <v>765</v>
      </c>
      <c r="E4" s="52" t="s">
        <v>766</v>
      </c>
      <c r="F4" s="52" t="s">
        <v>767</v>
      </c>
      <c r="G4" s="52" t="s">
        <v>768</v>
      </c>
      <c r="H4" s="52" t="s">
        <v>769</v>
      </c>
      <c r="I4" s="52" t="s">
        <v>770</v>
      </c>
      <c r="J4" s="52" t="s">
        <v>771</v>
      </c>
      <c r="K4" s="52" t="s">
        <v>772</v>
      </c>
      <c r="L4" s="52" t="s">
        <v>773</v>
      </c>
      <c r="M4" s="52" t="s">
        <v>774</v>
      </c>
      <c r="N4" s="52" t="s">
        <v>775</v>
      </c>
      <c r="O4" s="52" t="s">
        <v>776</v>
      </c>
      <c r="P4" s="52" t="s">
        <v>777</v>
      </c>
      <c r="Q4" s="52" t="s">
        <v>778</v>
      </c>
      <c r="R4" s="52" t="s">
        <v>779</v>
      </c>
      <c r="S4" s="52" t="s">
        <v>780</v>
      </c>
      <c r="T4" s="52" t="s">
        <v>781</v>
      </c>
      <c r="U4" s="52" t="s">
        <v>782</v>
      </c>
      <c r="V4" s="52" t="s">
        <v>783</v>
      </c>
      <c r="W4" s="52" t="s">
        <v>784</v>
      </c>
      <c r="X4" s="52" t="s">
        <v>785</v>
      </c>
      <c r="Y4" s="52" t="s">
        <v>786</v>
      </c>
      <c r="Z4" s="52" t="s">
        <v>787</v>
      </c>
      <c r="AA4" s="52" t="s">
        <v>788</v>
      </c>
      <c r="AB4" s="52" t="s">
        <v>789</v>
      </c>
      <c r="AC4" s="52" t="s">
        <v>790</v>
      </c>
      <c r="AD4" s="52" t="s">
        <v>791</v>
      </c>
      <c r="AE4" s="52" t="s">
        <v>792</v>
      </c>
      <c r="AF4" s="52" t="s">
        <v>793</v>
      </c>
      <c r="AG4" s="52" t="s">
        <v>794</v>
      </c>
      <c r="AH4" s="52" t="s">
        <v>795</v>
      </c>
      <c r="AI4" s="171" t="s">
        <v>796</v>
      </c>
      <c r="AJ4" s="171" t="s">
        <v>797</v>
      </c>
      <c r="AK4" s="171" t="s">
        <v>798</v>
      </c>
      <c r="AL4" s="171" t="s">
        <v>799</v>
      </c>
      <c r="AM4" s="171" t="s">
        <v>800</v>
      </c>
      <c r="AN4" s="171" t="s">
        <v>801</v>
      </c>
      <c r="AO4" s="171" t="s">
        <v>802</v>
      </c>
      <c r="AP4" s="171" t="s">
        <v>803</v>
      </c>
      <c r="AQ4" s="171" t="s">
        <v>804</v>
      </c>
      <c r="AR4" s="171" t="s">
        <v>805</v>
      </c>
      <c r="AS4" s="171" t="s">
        <v>806</v>
      </c>
      <c r="AT4" s="171" t="s">
        <v>807</v>
      </c>
      <c r="AU4" s="171" t="s">
        <v>808</v>
      </c>
      <c r="AV4" s="171" t="s">
        <v>809</v>
      </c>
      <c r="AW4" s="171" t="s">
        <v>810</v>
      </c>
      <c r="AX4" s="171" t="s">
        <v>811</v>
      </c>
      <c r="AY4" s="171" t="s">
        <v>812</v>
      </c>
      <c r="AZ4" s="171" t="s">
        <v>813</v>
      </c>
      <c r="BA4" s="171" t="s">
        <v>814</v>
      </c>
      <c r="BB4" s="171" t="s">
        <v>815</v>
      </c>
      <c r="BC4" s="171" t="s">
        <v>816</v>
      </c>
      <c r="BD4" s="171" t="s">
        <v>817</v>
      </c>
      <c r="BE4" s="171" t="s">
        <v>818</v>
      </c>
      <c r="BF4" s="171" t="s">
        <v>819</v>
      </c>
      <c r="BG4" s="171" t="s">
        <v>820</v>
      </c>
      <c r="BH4" s="171" t="s">
        <v>821</v>
      </c>
      <c r="BI4" s="171" t="s">
        <v>822</v>
      </c>
      <c r="BJ4" s="171" t="s">
        <v>823</v>
      </c>
      <c r="BK4" s="171" t="s">
        <v>824</v>
      </c>
      <c r="BL4" s="171" t="s">
        <v>825</v>
      </c>
      <c r="BM4" s="171" t="s">
        <v>826</v>
      </c>
      <c r="BN4" s="171" t="s">
        <v>827</v>
      </c>
      <c r="BO4" s="171" t="s">
        <v>828</v>
      </c>
      <c r="BP4" s="171" t="s">
        <v>829</v>
      </c>
      <c r="BQ4" s="171" t="s">
        <v>830</v>
      </c>
      <c r="BR4" s="171" t="s">
        <v>831</v>
      </c>
      <c r="BS4" s="171" t="s">
        <v>832</v>
      </c>
      <c r="BT4" s="171" t="s">
        <v>833</v>
      </c>
      <c r="BU4" s="171" t="s">
        <v>834</v>
      </c>
      <c r="BV4" s="171" t="s">
        <v>835</v>
      </c>
      <c r="BW4" s="171" t="s">
        <v>836</v>
      </c>
      <c r="BX4" s="171" t="s">
        <v>837</v>
      </c>
      <c r="BY4" s="171" t="s">
        <v>838</v>
      </c>
      <c r="BZ4" s="171" t="s">
        <v>839</v>
      </c>
      <c r="CA4" s="171" t="s">
        <v>840</v>
      </c>
      <c r="CB4" s="171" t="s">
        <v>841</v>
      </c>
      <c r="CC4" s="171" t="s">
        <v>842</v>
      </c>
      <c r="CD4" s="171" t="s">
        <v>843</v>
      </c>
      <c r="CE4" s="171" t="s">
        <v>844</v>
      </c>
      <c r="CF4" s="171" t="s">
        <v>845</v>
      </c>
      <c r="CG4" s="171" t="s">
        <v>846</v>
      </c>
      <c r="CH4" s="171" t="s">
        <v>847</v>
      </c>
      <c r="CI4" s="171" t="s">
        <v>848</v>
      </c>
      <c r="CJ4" s="171" t="s">
        <v>849</v>
      </c>
      <c r="CK4" s="171" t="s">
        <v>850</v>
      </c>
      <c r="CL4" s="171" t="s">
        <v>851</v>
      </c>
      <c r="CM4" s="171" t="s">
        <v>852</v>
      </c>
      <c r="CN4" s="171" t="s">
        <v>853</v>
      </c>
      <c r="CO4" s="171" t="s">
        <v>854</v>
      </c>
      <c r="CP4" s="171" t="s">
        <v>855</v>
      </c>
      <c r="CQ4" s="171" t="s">
        <v>856</v>
      </c>
      <c r="CR4" s="171" t="s">
        <v>1007</v>
      </c>
      <c r="CS4" s="171" t="s">
        <v>1025</v>
      </c>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ustomFormat="1" x14ac:dyDescent="0.2">
      <c r="A5" s="506" t="s">
        <v>907</v>
      </c>
      <c r="B5" s="517" t="s">
        <v>55</v>
      </c>
      <c r="C5" s="517" t="s">
        <v>55</v>
      </c>
      <c r="D5" s="517" t="s">
        <v>55</v>
      </c>
      <c r="E5" s="517" t="s">
        <v>55</v>
      </c>
      <c r="F5" s="517">
        <v>61657</v>
      </c>
      <c r="G5" s="517">
        <v>61657</v>
      </c>
      <c r="H5" s="517">
        <v>61657</v>
      </c>
      <c r="I5" s="517">
        <v>61657</v>
      </c>
      <c r="J5" s="517">
        <v>63246</v>
      </c>
      <c r="K5" s="517">
        <v>63246</v>
      </c>
      <c r="L5" s="517">
        <v>63246</v>
      </c>
      <c r="M5" s="517">
        <v>63246</v>
      </c>
      <c r="N5" s="517">
        <v>64376</v>
      </c>
      <c r="O5" s="517">
        <v>64376</v>
      </c>
      <c r="P5" s="517">
        <v>64376</v>
      </c>
      <c r="Q5" s="517">
        <v>64376</v>
      </c>
      <c r="R5" s="517">
        <v>64783</v>
      </c>
      <c r="S5" s="517">
        <v>64783</v>
      </c>
      <c r="T5" s="517">
        <v>64783</v>
      </c>
      <c r="U5" s="517">
        <v>64783</v>
      </c>
      <c r="V5" s="517">
        <v>65215</v>
      </c>
      <c r="W5" s="517">
        <v>65215</v>
      </c>
      <c r="X5" s="517">
        <v>65215</v>
      </c>
      <c r="Y5" s="517">
        <v>65215</v>
      </c>
      <c r="Z5" s="517">
        <v>60479</v>
      </c>
      <c r="AA5" s="517">
        <v>60479</v>
      </c>
      <c r="AB5" s="517">
        <v>60479</v>
      </c>
      <c r="AC5" s="517">
        <v>60479</v>
      </c>
      <c r="AD5" s="517">
        <v>57425</v>
      </c>
      <c r="AE5" s="517">
        <v>57425</v>
      </c>
      <c r="AF5" s="517">
        <v>57425</v>
      </c>
      <c r="AG5" s="517">
        <v>57425</v>
      </c>
      <c r="AH5" s="517">
        <v>57489</v>
      </c>
      <c r="AI5" s="517">
        <v>57489</v>
      </c>
      <c r="AJ5" s="517">
        <v>57489</v>
      </c>
      <c r="AK5" s="517">
        <v>57489</v>
      </c>
      <c r="AL5" s="517">
        <v>56409</v>
      </c>
      <c r="AM5" s="517">
        <v>56409</v>
      </c>
      <c r="AN5" s="517">
        <v>56409</v>
      </c>
      <c r="AO5" s="517">
        <v>56409</v>
      </c>
      <c r="AP5" s="517">
        <v>52892</v>
      </c>
      <c r="AQ5" s="517">
        <v>52892</v>
      </c>
      <c r="AR5" s="517">
        <v>52892</v>
      </c>
      <c r="AS5" s="517">
        <v>52892</v>
      </c>
      <c r="AT5" s="517">
        <v>51038</v>
      </c>
      <c r="AU5" s="517">
        <v>51038</v>
      </c>
      <c r="AV5" s="517">
        <v>51038</v>
      </c>
      <c r="AW5" s="517">
        <v>51038</v>
      </c>
      <c r="AX5" s="517">
        <v>51849</v>
      </c>
      <c r="AY5" s="517">
        <v>51849</v>
      </c>
      <c r="AZ5" s="517">
        <v>51849</v>
      </c>
      <c r="BA5" s="517">
        <v>51849</v>
      </c>
      <c r="BB5" s="517">
        <v>52135</v>
      </c>
      <c r="BC5" s="517">
        <v>52135</v>
      </c>
      <c r="BD5" s="517">
        <v>52135</v>
      </c>
      <c r="BE5" s="517">
        <v>52135</v>
      </c>
      <c r="BF5" s="517">
        <v>52257</v>
      </c>
      <c r="BG5" s="517">
        <v>52257</v>
      </c>
      <c r="BH5" s="517">
        <v>52257</v>
      </c>
      <c r="BI5" s="517">
        <v>52257</v>
      </c>
      <c r="BJ5" s="517">
        <v>52286</v>
      </c>
      <c r="BK5" s="517">
        <v>52286</v>
      </c>
      <c r="BL5" s="517">
        <v>52286</v>
      </c>
      <c r="BM5" s="517">
        <v>52286</v>
      </c>
      <c r="BN5" s="517">
        <v>51253</v>
      </c>
      <c r="BO5" s="517">
        <v>51253</v>
      </c>
      <c r="BP5" s="517">
        <v>51253</v>
      </c>
      <c r="BQ5" s="517">
        <v>51253</v>
      </c>
      <c r="BR5" s="517">
        <v>51523</v>
      </c>
      <c r="BS5" s="517">
        <v>51523</v>
      </c>
      <c r="BT5" s="517">
        <v>51523</v>
      </c>
      <c r="BU5" s="517">
        <v>51523</v>
      </c>
      <c r="BV5" s="517">
        <v>53398</v>
      </c>
      <c r="BW5" s="517">
        <v>53398</v>
      </c>
      <c r="BX5" s="517">
        <v>53398</v>
      </c>
      <c r="BY5" s="517">
        <v>53398</v>
      </c>
      <c r="BZ5" s="517">
        <v>53816</v>
      </c>
      <c r="CA5" s="517">
        <v>53816</v>
      </c>
      <c r="CB5" s="517">
        <v>53816</v>
      </c>
      <c r="CC5" s="517">
        <v>53816</v>
      </c>
      <c r="CD5" s="517">
        <v>52937</v>
      </c>
      <c r="CE5" s="517">
        <v>52937</v>
      </c>
      <c r="CF5" s="517">
        <v>52937</v>
      </c>
      <c r="CG5" s="517">
        <v>52937</v>
      </c>
      <c r="CH5" s="517">
        <v>46569</v>
      </c>
      <c r="CI5" s="517">
        <v>46569</v>
      </c>
      <c r="CJ5" s="517">
        <v>46569</v>
      </c>
      <c r="CK5" s="517">
        <v>46569</v>
      </c>
      <c r="CL5" s="517">
        <v>49658</v>
      </c>
      <c r="CM5" s="517">
        <v>49658</v>
      </c>
      <c r="CN5" s="517">
        <v>49658</v>
      </c>
      <c r="CO5" s="517">
        <v>49658</v>
      </c>
      <c r="CP5" s="517">
        <v>52161</v>
      </c>
      <c r="CQ5" s="517">
        <v>52161</v>
      </c>
      <c r="CR5" s="518">
        <v>52161</v>
      </c>
      <c r="CS5" s="518">
        <v>52161</v>
      </c>
    </row>
    <row r="6" spans="1:256" customFormat="1" x14ac:dyDescent="0.2">
      <c r="A6" s="506" t="s">
        <v>908</v>
      </c>
      <c r="B6" s="517" t="s">
        <v>55</v>
      </c>
      <c r="C6" s="517" t="s">
        <v>55</v>
      </c>
      <c r="D6" s="517" t="s">
        <v>55</v>
      </c>
      <c r="E6" s="517" t="s">
        <v>55</v>
      </c>
      <c r="F6" s="517">
        <v>45651</v>
      </c>
      <c r="G6" s="517">
        <v>45651</v>
      </c>
      <c r="H6" s="517">
        <v>45651</v>
      </c>
      <c r="I6" s="517">
        <v>45651</v>
      </c>
      <c r="J6" s="517">
        <v>46250</v>
      </c>
      <c r="K6" s="517">
        <v>46250</v>
      </c>
      <c r="L6" s="517">
        <v>46250</v>
      </c>
      <c r="M6" s="517">
        <v>46250</v>
      </c>
      <c r="N6" s="517">
        <v>47487</v>
      </c>
      <c r="O6" s="517">
        <v>47487</v>
      </c>
      <c r="P6" s="517">
        <v>47487</v>
      </c>
      <c r="Q6" s="517">
        <v>47487</v>
      </c>
      <c r="R6" s="517">
        <v>47889</v>
      </c>
      <c r="S6" s="517">
        <v>47889</v>
      </c>
      <c r="T6" s="517">
        <v>47889</v>
      </c>
      <c r="U6" s="517">
        <v>47889</v>
      </c>
      <c r="V6" s="517">
        <v>47500</v>
      </c>
      <c r="W6" s="517">
        <v>47500</v>
      </c>
      <c r="X6" s="517">
        <v>47500</v>
      </c>
      <c r="Y6" s="517">
        <v>47500</v>
      </c>
      <c r="Z6" s="517">
        <v>43925</v>
      </c>
      <c r="AA6" s="517">
        <v>43925</v>
      </c>
      <c r="AB6" s="517">
        <v>43925</v>
      </c>
      <c r="AC6" s="517">
        <v>43925</v>
      </c>
      <c r="AD6" s="517">
        <v>43082</v>
      </c>
      <c r="AE6" s="517">
        <v>43082</v>
      </c>
      <c r="AF6" s="517">
        <v>43082</v>
      </c>
      <c r="AG6" s="517">
        <v>43082</v>
      </c>
      <c r="AH6" s="517">
        <v>42881</v>
      </c>
      <c r="AI6" s="517">
        <v>42881</v>
      </c>
      <c r="AJ6" s="517">
        <v>42881</v>
      </c>
      <c r="AK6" s="517">
        <v>42881</v>
      </c>
      <c r="AL6" s="517">
        <v>42327</v>
      </c>
      <c r="AM6" s="517">
        <v>42327</v>
      </c>
      <c r="AN6" s="517">
        <v>42327</v>
      </c>
      <c r="AO6" s="517">
        <v>42327</v>
      </c>
      <c r="AP6" s="517">
        <v>38628</v>
      </c>
      <c r="AQ6" s="517">
        <v>38628</v>
      </c>
      <c r="AR6" s="517">
        <v>38628</v>
      </c>
      <c r="AS6" s="517">
        <v>38628</v>
      </c>
      <c r="AT6" s="517">
        <v>35689</v>
      </c>
      <c r="AU6" s="517">
        <v>35689</v>
      </c>
      <c r="AV6" s="517">
        <v>35689</v>
      </c>
      <c r="AW6" s="517">
        <v>35689</v>
      </c>
      <c r="AX6" s="517">
        <v>37152</v>
      </c>
      <c r="AY6" s="517">
        <v>37152</v>
      </c>
      <c r="AZ6" s="517">
        <v>37152</v>
      </c>
      <c r="BA6" s="517">
        <v>37152</v>
      </c>
      <c r="BB6" s="517">
        <v>36195</v>
      </c>
      <c r="BC6" s="517">
        <v>36195</v>
      </c>
      <c r="BD6" s="517">
        <v>36195</v>
      </c>
      <c r="BE6" s="517">
        <v>36195</v>
      </c>
      <c r="BF6" s="517">
        <v>35823</v>
      </c>
      <c r="BG6" s="517">
        <v>35823</v>
      </c>
      <c r="BH6" s="517">
        <v>35823</v>
      </c>
      <c r="BI6" s="517">
        <v>35823</v>
      </c>
      <c r="BJ6" s="517">
        <v>35860</v>
      </c>
      <c r="BK6" s="517">
        <v>35860</v>
      </c>
      <c r="BL6" s="517">
        <v>35860</v>
      </c>
      <c r="BM6" s="517">
        <v>35860</v>
      </c>
      <c r="BN6" s="517">
        <v>33394</v>
      </c>
      <c r="BO6" s="517">
        <v>33394</v>
      </c>
      <c r="BP6" s="517">
        <v>33394</v>
      </c>
      <c r="BQ6" s="517">
        <v>33394</v>
      </c>
      <c r="BR6" s="517">
        <v>31658</v>
      </c>
      <c r="BS6" s="517">
        <v>31658</v>
      </c>
      <c r="BT6" s="517">
        <v>31658</v>
      </c>
      <c r="BU6" s="517">
        <v>31658</v>
      </c>
      <c r="BV6" s="517">
        <v>32889</v>
      </c>
      <c r="BW6" s="517">
        <v>32889</v>
      </c>
      <c r="BX6" s="517">
        <v>32889</v>
      </c>
      <c r="BY6" s="517">
        <v>32889</v>
      </c>
      <c r="BZ6" s="517">
        <v>31214</v>
      </c>
      <c r="CA6" s="517">
        <v>31214</v>
      </c>
      <c r="CB6" s="517">
        <v>31214</v>
      </c>
      <c r="CC6" s="517">
        <v>31214</v>
      </c>
      <c r="CD6" s="517">
        <v>30100</v>
      </c>
      <c r="CE6" s="517">
        <v>30100</v>
      </c>
      <c r="CF6" s="517">
        <v>30100</v>
      </c>
      <c r="CG6" s="517">
        <v>30100</v>
      </c>
      <c r="CH6" s="517">
        <v>27257</v>
      </c>
      <c r="CI6" s="517">
        <v>27257</v>
      </c>
      <c r="CJ6" s="517">
        <v>27257</v>
      </c>
      <c r="CK6" s="517">
        <v>27257</v>
      </c>
      <c r="CL6" s="517">
        <v>27983</v>
      </c>
      <c r="CM6" s="517">
        <v>27983</v>
      </c>
      <c r="CN6" s="517">
        <v>27983</v>
      </c>
      <c r="CO6" s="517">
        <v>27983</v>
      </c>
      <c r="CP6" s="517">
        <v>28382</v>
      </c>
      <c r="CQ6" s="517">
        <v>28382</v>
      </c>
      <c r="CR6" s="517">
        <v>28382</v>
      </c>
      <c r="CS6" s="517">
        <v>28382</v>
      </c>
    </row>
    <row r="7" spans="1:256" customFormat="1" x14ac:dyDescent="0.2">
      <c r="A7" s="506" t="s">
        <v>909</v>
      </c>
      <c r="B7" s="517" t="s">
        <v>55</v>
      </c>
      <c r="C7" s="517" t="s">
        <v>55</v>
      </c>
      <c r="D7" s="517" t="s">
        <v>55</v>
      </c>
      <c r="E7" s="517" t="s">
        <v>55</v>
      </c>
      <c r="F7" s="517">
        <v>15608</v>
      </c>
      <c r="G7" s="517">
        <v>15608</v>
      </c>
      <c r="H7" s="517">
        <v>15608</v>
      </c>
      <c r="I7" s="517">
        <v>15608</v>
      </c>
      <c r="J7" s="517">
        <v>15364</v>
      </c>
      <c r="K7" s="517">
        <v>15364</v>
      </c>
      <c r="L7" s="517">
        <v>15364</v>
      </c>
      <c r="M7" s="517">
        <v>15364</v>
      </c>
      <c r="N7" s="517">
        <v>15185</v>
      </c>
      <c r="O7" s="517">
        <v>15185</v>
      </c>
      <c r="P7" s="517">
        <v>15185</v>
      </c>
      <c r="Q7" s="517">
        <v>15185</v>
      </c>
      <c r="R7" s="517">
        <v>14934</v>
      </c>
      <c r="S7" s="517">
        <v>14934</v>
      </c>
      <c r="T7" s="517">
        <v>14934</v>
      </c>
      <c r="U7" s="517">
        <v>14934</v>
      </c>
      <c r="V7" s="517">
        <v>14859</v>
      </c>
      <c r="W7" s="517">
        <v>14859</v>
      </c>
      <c r="X7" s="517">
        <v>14859</v>
      </c>
      <c r="Y7" s="517">
        <v>14859</v>
      </c>
      <c r="Z7" s="517">
        <v>14314</v>
      </c>
      <c r="AA7" s="517">
        <v>14314</v>
      </c>
      <c r="AB7" s="517">
        <v>14314</v>
      </c>
      <c r="AC7" s="517">
        <v>14314</v>
      </c>
      <c r="AD7" s="517">
        <v>13662</v>
      </c>
      <c r="AE7" s="517">
        <v>13662</v>
      </c>
      <c r="AF7" s="517">
        <v>13662</v>
      </c>
      <c r="AG7" s="517">
        <v>13662</v>
      </c>
      <c r="AH7" s="517">
        <v>13647</v>
      </c>
      <c r="AI7" s="517">
        <v>13647</v>
      </c>
      <c r="AJ7" s="517">
        <v>13647</v>
      </c>
      <c r="AK7" s="517">
        <v>13647</v>
      </c>
      <c r="AL7" s="517">
        <v>13253</v>
      </c>
      <c r="AM7" s="517">
        <v>13253</v>
      </c>
      <c r="AN7" s="517">
        <v>13253</v>
      </c>
      <c r="AO7" s="517">
        <v>13253</v>
      </c>
      <c r="AP7" s="517">
        <v>11052</v>
      </c>
      <c r="AQ7" s="517">
        <v>11052</v>
      </c>
      <c r="AR7" s="517">
        <v>11052</v>
      </c>
      <c r="AS7" s="517">
        <v>11052</v>
      </c>
      <c r="AT7" s="517">
        <v>8763</v>
      </c>
      <c r="AU7" s="517">
        <v>8763</v>
      </c>
      <c r="AV7" s="517">
        <v>8763</v>
      </c>
      <c r="AW7" s="517">
        <v>8763</v>
      </c>
      <c r="AX7" s="517">
        <v>9024</v>
      </c>
      <c r="AY7" s="517">
        <v>9024</v>
      </c>
      <c r="AZ7" s="517">
        <v>9024</v>
      </c>
      <c r="BA7" s="517">
        <v>9024</v>
      </c>
      <c r="BB7" s="517">
        <v>9070</v>
      </c>
      <c r="BC7" s="517">
        <v>9070</v>
      </c>
      <c r="BD7" s="517">
        <v>9070</v>
      </c>
      <c r="BE7" s="517">
        <v>9070</v>
      </c>
      <c r="BF7" s="517">
        <v>9360</v>
      </c>
      <c r="BG7" s="517">
        <v>9360</v>
      </c>
      <c r="BH7" s="517">
        <v>9360</v>
      </c>
      <c r="BI7" s="517">
        <v>9360</v>
      </c>
      <c r="BJ7" s="517">
        <v>9596</v>
      </c>
      <c r="BK7" s="517">
        <v>9596</v>
      </c>
      <c r="BL7" s="517">
        <v>9596</v>
      </c>
      <c r="BM7" s="517">
        <v>9596</v>
      </c>
      <c r="BN7" s="517">
        <v>9269</v>
      </c>
      <c r="BO7" s="517">
        <v>9269</v>
      </c>
      <c r="BP7" s="517">
        <v>9269</v>
      </c>
      <c r="BQ7" s="517">
        <v>9269</v>
      </c>
      <c r="BR7" s="517">
        <v>8416</v>
      </c>
      <c r="BS7" s="517">
        <v>8416</v>
      </c>
      <c r="BT7" s="517">
        <v>8416</v>
      </c>
      <c r="BU7" s="517">
        <v>8416</v>
      </c>
      <c r="BV7" s="517">
        <v>8744</v>
      </c>
      <c r="BW7" s="517">
        <v>8744</v>
      </c>
      <c r="BX7" s="517">
        <v>8744</v>
      </c>
      <c r="BY7" s="517">
        <v>8744</v>
      </c>
      <c r="BZ7" s="517">
        <v>8090</v>
      </c>
      <c r="CA7" s="517">
        <v>8090</v>
      </c>
      <c r="CB7" s="517">
        <v>8090</v>
      </c>
      <c r="CC7" s="517">
        <v>8090</v>
      </c>
      <c r="CD7" s="517">
        <v>7664</v>
      </c>
      <c r="CE7" s="517">
        <v>7664</v>
      </c>
      <c r="CF7" s="517">
        <v>7664</v>
      </c>
      <c r="CG7" s="517">
        <v>7664</v>
      </c>
      <c r="CH7" s="517">
        <v>6911</v>
      </c>
      <c r="CI7" s="517">
        <v>6911</v>
      </c>
      <c r="CJ7" s="517">
        <v>6911</v>
      </c>
      <c r="CK7" s="517">
        <v>6911</v>
      </c>
      <c r="CL7" s="517">
        <v>6430</v>
      </c>
      <c r="CM7" s="517">
        <v>6430</v>
      </c>
      <c r="CN7" s="517">
        <v>6430</v>
      </c>
      <c r="CO7" s="517">
        <v>6430</v>
      </c>
      <c r="CP7" s="517">
        <v>5985</v>
      </c>
      <c r="CQ7" s="517">
        <v>5985</v>
      </c>
      <c r="CR7" s="517">
        <v>5985</v>
      </c>
      <c r="CS7" s="517">
        <v>5985</v>
      </c>
    </row>
    <row r="8" spans="1:256" customFormat="1" x14ac:dyDescent="0.2">
      <c r="A8" s="506" t="s">
        <v>910</v>
      </c>
      <c r="B8" s="517" t="s">
        <v>55</v>
      </c>
      <c r="C8" s="517" t="s">
        <v>55</v>
      </c>
      <c r="D8" s="517" t="s">
        <v>55</v>
      </c>
      <c r="E8" s="517" t="s">
        <v>55</v>
      </c>
      <c r="F8" s="517">
        <v>5199</v>
      </c>
      <c r="G8" s="517">
        <v>5199</v>
      </c>
      <c r="H8" s="517">
        <v>5199</v>
      </c>
      <c r="I8" s="517">
        <v>5199</v>
      </c>
      <c r="J8" s="517">
        <v>5493</v>
      </c>
      <c r="K8" s="517">
        <v>5493</v>
      </c>
      <c r="L8" s="517">
        <v>5493</v>
      </c>
      <c r="M8" s="517">
        <v>5493</v>
      </c>
      <c r="N8" s="517">
        <v>5184</v>
      </c>
      <c r="O8" s="517">
        <v>5184</v>
      </c>
      <c r="P8" s="517">
        <v>5184</v>
      </c>
      <c r="Q8" s="517">
        <v>5184</v>
      </c>
      <c r="R8" s="517">
        <v>5203</v>
      </c>
      <c r="S8" s="517">
        <v>5203</v>
      </c>
      <c r="T8" s="517">
        <v>5203</v>
      </c>
      <c r="U8" s="517">
        <v>5203</v>
      </c>
      <c r="V8" s="517">
        <v>5425</v>
      </c>
      <c r="W8" s="517">
        <v>5425</v>
      </c>
      <c r="X8" s="517">
        <v>5425</v>
      </c>
      <c r="Y8" s="517">
        <v>5425</v>
      </c>
      <c r="Z8" s="517">
        <v>5701</v>
      </c>
      <c r="AA8" s="517">
        <v>5701</v>
      </c>
      <c r="AB8" s="517">
        <v>5701</v>
      </c>
      <c r="AC8" s="517">
        <v>5701</v>
      </c>
      <c r="AD8" s="517">
        <v>5382</v>
      </c>
      <c r="AE8" s="517">
        <v>5382</v>
      </c>
      <c r="AF8" s="517">
        <v>5382</v>
      </c>
      <c r="AG8" s="517">
        <v>5382</v>
      </c>
      <c r="AH8" s="517">
        <v>4792</v>
      </c>
      <c r="AI8" s="517">
        <v>4792</v>
      </c>
      <c r="AJ8" s="517">
        <v>4792</v>
      </c>
      <c r="AK8" s="517">
        <v>4792</v>
      </c>
      <c r="AL8" s="517">
        <v>5026</v>
      </c>
      <c r="AM8" s="517">
        <v>5026</v>
      </c>
      <c r="AN8" s="517">
        <v>5026</v>
      </c>
      <c r="AO8" s="517">
        <v>5026</v>
      </c>
      <c r="AP8" s="517">
        <v>4373</v>
      </c>
      <c r="AQ8" s="517">
        <v>4373</v>
      </c>
      <c r="AR8" s="517">
        <v>4373</v>
      </c>
      <c r="AS8" s="517">
        <v>4373</v>
      </c>
      <c r="AT8" s="517">
        <v>3626</v>
      </c>
      <c r="AU8" s="517">
        <v>3626</v>
      </c>
      <c r="AV8" s="517">
        <v>3626</v>
      </c>
      <c r="AW8" s="517">
        <v>3626</v>
      </c>
      <c r="AX8" s="517">
        <v>3603</v>
      </c>
      <c r="AY8" s="517">
        <v>3603</v>
      </c>
      <c r="AZ8" s="517">
        <v>3603</v>
      </c>
      <c r="BA8" s="517">
        <v>3603</v>
      </c>
      <c r="BB8" s="517">
        <v>3758</v>
      </c>
      <c r="BC8" s="517">
        <v>3758</v>
      </c>
      <c r="BD8" s="517">
        <v>3758</v>
      </c>
      <c r="BE8" s="517">
        <v>3758</v>
      </c>
      <c r="BF8" s="517">
        <v>4144</v>
      </c>
      <c r="BG8" s="517">
        <v>4144</v>
      </c>
      <c r="BH8" s="517">
        <v>4144</v>
      </c>
      <c r="BI8" s="517">
        <v>4144</v>
      </c>
      <c r="BJ8" s="517">
        <v>4228</v>
      </c>
      <c r="BK8" s="517">
        <v>4228</v>
      </c>
      <c r="BL8" s="517">
        <v>4228</v>
      </c>
      <c r="BM8" s="517">
        <v>4228</v>
      </c>
      <c r="BN8" s="517">
        <v>3929</v>
      </c>
      <c r="BO8" s="517">
        <v>3929</v>
      </c>
      <c r="BP8" s="517">
        <v>3929</v>
      </c>
      <c r="BQ8" s="517">
        <v>3929</v>
      </c>
      <c r="BR8" s="517">
        <v>3572</v>
      </c>
      <c r="BS8" s="517">
        <v>3572</v>
      </c>
      <c r="BT8" s="517">
        <v>3572</v>
      </c>
      <c r="BU8" s="517">
        <v>3572</v>
      </c>
      <c r="BV8" s="517">
        <v>3565</v>
      </c>
      <c r="BW8" s="517">
        <v>3565</v>
      </c>
      <c r="BX8" s="517">
        <v>3565</v>
      </c>
      <c r="BY8" s="517">
        <v>3565</v>
      </c>
      <c r="BZ8" s="517">
        <v>3438</v>
      </c>
      <c r="CA8" s="517">
        <v>3438</v>
      </c>
      <c r="CB8" s="517">
        <v>3438</v>
      </c>
      <c r="CC8" s="517">
        <v>3438</v>
      </c>
      <c r="CD8" s="517">
        <v>3475</v>
      </c>
      <c r="CE8" s="517">
        <v>3475</v>
      </c>
      <c r="CF8" s="517">
        <v>3475</v>
      </c>
      <c r="CG8" s="517">
        <v>3475</v>
      </c>
      <c r="CH8" s="517">
        <v>2698</v>
      </c>
      <c r="CI8" s="517">
        <v>2698</v>
      </c>
      <c r="CJ8" s="517">
        <v>2698</v>
      </c>
      <c r="CK8" s="517">
        <v>2698</v>
      </c>
      <c r="CL8" s="517">
        <v>2521</v>
      </c>
      <c r="CM8" s="517">
        <v>2521</v>
      </c>
      <c r="CN8" s="517">
        <v>2521</v>
      </c>
      <c r="CO8" s="517">
        <v>2521</v>
      </c>
      <c r="CP8" s="517">
        <v>2492</v>
      </c>
      <c r="CQ8" s="517">
        <v>2492</v>
      </c>
      <c r="CR8" s="517">
        <v>2492</v>
      </c>
      <c r="CS8" s="517">
        <v>2492</v>
      </c>
    </row>
    <row r="9" spans="1:256" customFormat="1" x14ac:dyDescent="0.2">
      <c r="A9" s="506" t="s">
        <v>911</v>
      </c>
      <c r="B9" s="517" t="s">
        <v>55</v>
      </c>
      <c r="C9" s="517" t="s">
        <v>55</v>
      </c>
      <c r="D9" s="517">
        <v>10594</v>
      </c>
      <c r="E9" s="517">
        <v>10594</v>
      </c>
      <c r="F9" s="517">
        <v>10594</v>
      </c>
      <c r="G9" s="517">
        <v>10594</v>
      </c>
      <c r="H9" s="517">
        <v>10083</v>
      </c>
      <c r="I9" s="517">
        <v>10083</v>
      </c>
      <c r="J9" s="517">
        <v>10083</v>
      </c>
      <c r="K9" s="517">
        <v>10083</v>
      </c>
      <c r="L9" s="517">
        <v>9703</v>
      </c>
      <c r="M9" s="517">
        <v>9703</v>
      </c>
      <c r="N9" s="517">
        <v>9703</v>
      </c>
      <c r="O9" s="517">
        <v>9703</v>
      </c>
      <c r="P9" s="517">
        <v>9186</v>
      </c>
      <c r="Q9" s="517">
        <v>9186</v>
      </c>
      <c r="R9" s="517">
        <v>9186</v>
      </c>
      <c r="S9" s="517">
        <v>9186</v>
      </c>
      <c r="T9" s="517">
        <v>8867</v>
      </c>
      <c r="U9" s="517">
        <v>8867</v>
      </c>
      <c r="V9" s="517">
        <v>8867</v>
      </c>
      <c r="W9" s="517">
        <v>8867</v>
      </c>
      <c r="X9" s="517">
        <v>9068</v>
      </c>
      <c r="Y9" s="517">
        <v>9068</v>
      </c>
      <c r="Z9" s="517">
        <v>9068</v>
      </c>
      <c r="AA9" s="517">
        <v>9068</v>
      </c>
      <c r="AB9" s="517">
        <v>9058</v>
      </c>
      <c r="AC9" s="517">
        <v>9058</v>
      </c>
      <c r="AD9" s="517">
        <v>9058</v>
      </c>
      <c r="AE9" s="517">
        <v>9058</v>
      </c>
      <c r="AF9" s="517">
        <v>8771</v>
      </c>
      <c r="AG9" s="517">
        <v>8771</v>
      </c>
      <c r="AH9" s="517">
        <v>8771</v>
      </c>
      <c r="AI9" s="517">
        <v>8771</v>
      </c>
      <c r="AJ9" s="517">
        <v>8019</v>
      </c>
      <c r="AK9" s="517">
        <v>8019</v>
      </c>
      <c r="AL9" s="517">
        <v>8019</v>
      </c>
      <c r="AM9" s="517">
        <v>8019</v>
      </c>
      <c r="AN9" s="517">
        <v>7835</v>
      </c>
      <c r="AO9" s="517">
        <v>7835</v>
      </c>
      <c r="AP9" s="517">
        <v>7835</v>
      </c>
      <c r="AQ9" s="517">
        <v>7835</v>
      </c>
      <c r="AR9" s="517">
        <v>7058</v>
      </c>
      <c r="AS9" s="517">
        <v>7058</v>
      </c>
      <c r="AT9" s="517">
        <v>7058</v>
      </c>
      <c r="AU9" s="517">
        <v>7058</v>
      </c>
      <c r="AV9" s="517">
        <v>6500</v>
      </c>
      <c r="AW9" s="517">
        <v>6500</v>
      </c>
      <c r="AX9" s="517">
        <v>6500</v>
      </c>
      <c r="AY9" s="517">
        <v>6500</v>
      </c>
      <c r="AZ9" s="517">
        <v>5902</v>
      </c>
      <c r="BA9" s="517">
        <v>5902</v>
      </c>
      <c r="BB9" s="517">
        <v>5902</v>
      </c>
      <c r="BC9" s="517">
        <v>5902</v>
      </c>
      <c r="BD9" s="517">
        <v>5940</v>
      </c>
      <c r="BE9" s="517">
        <v>5940</v>
      </c>
      <c r="BF9" s="517">
        <v>5940</v>
      </c>
      <c r="BG9" s="517">
        <v>5940</v>
      </c>
      <c r="BH9" s="517">
        <v>6449</v>
      </c>
      <c r="BI9" s="517">
        <v>6449</v>
      </c>
      <c r="BJ9" s="517">
        <v>6449</v>
      </c>
      <c r="BK9" s="517">
        <v>6449</v>
      </c>
      <c r="BL9" s="517">
        <v>6354</v>
      </c>
      <c r="BM9" s="517">
        <v>6354</v>
      </c>
      <c r="BN9" s="517">
        <v>6354</v>
      </c>
      <c r="BO9" s="517">
        <v>6354</v>
      </c>
      <c r="BP9" s="517">
        <v>6280</v>
      </c>
      <c r="BQ9" s="517">
        <v>6280</v>
      </c>
      <c r="BR9" s="517">
        <v>6280</v>
      </c>
      <c r="BS9" s="517">
        <v>6280</v>
      </c>
      <c r="BT9" s="517">
        <v>5969</v>
      </c>
      <c r="BU9" s="517">
        <v>5969</v>
      </c>
      <c r="BV9" s="517">
        <v>5969</v>
      </c>
      <c r="BW9" s="517">
        <v>5969</v>
      </c>
      <c r="BX9" s="517">
        <v>5856</v>
      </c>
      <c r="BY9" s="517">
        <v>5856</v>
      </c>
      <c r="BZ9" s="517">
        <v>5856</v>
      </c>
      <c r="CA9" s="517">
        <v>5856</v>
      </c>
      <c r="CB9" s="517">
        <v>5508</v>
      </c>
      <c r="CC9" s="517">
        <v>5508</v>
      </c>
      <c r="CD9" s="517">
        <v>5508</v>
      </c>
      <c r="CE9" s="517">
        <v>5508</v>
      </c>
      <c r="CF9" s="517">
        <v>5324</v>
      </c>
      <c r="CG9" s="517">
        <v>5324</v>
      </c>
      <c r="CH9" s="517">
        <v>5324</v>
      </c>
      <c r="CI9" s="517">
        <v>5324</v>
      </c>
      <c r="CJ9" s="517">
        <v>4792</v>
      </c>
      <c r="CK9" s="517">
        <v>4792</v>
      </c>
      <c r="CL9" s="517">
        <v>4792</v>
      </c>
      <c r="CM9" s="517">
        <v>4792</v>
      </c>
      <c r="CN9" s="517">
        <v>4493</v>
      </c>
      <c r="CO9" s="517">
        <v>4493</v>
      </c>
      <c r="CP9" s="517">
        <v>4493</v>
      </c>
      <c r="CQ9" s="517">
        <v>4493</v>
      </c>
      <c r="CR9" s="517">
        <v>4156</v>
      </c>
      <c r="CS9" s="517">
        <v>4156</v>
      </c>
    </row>
    <row r="10" spans="1:256" customFormat="1" x14ac:dyDescent="0.2">
      <c r="A10" s="504" t="s">
        <v>501</v>
      </c>
      <c r="B10" s="517" t="s">
        <v>867</v>
      </c>
      <c r="C10" s="517" t="s">
        <v>867</v>
      </c>
      <c r="D10" s="517" t="s">
        <v>867</v>
      </c>
      <c r="E10" s="517" t="s">
        <v>867</v>
      </c>
      <c r="F10" s="517" t="s">
        <v>867</v>
      </c>
      <c r="G10" s="517" t="s">
        <v>867</v>
      </c>
      <c r="H10" s="517" t="s">
        <v>867</v>
      </c>
      <c r="I10" s="517" t="s">
        <v>867</v>
      </c>
      <c r="J10" s="517" t="s">
        <v>867</v>
      </c>
      <c r="K10" s="517" t="s">
        <v>867</v>
      </c>
      <c r="L10" s="517" t="s">
        <v>867</v>
      </c>
      <c r="M10" s="517" t="s">
        <v>867</v>
      </c>
      <c r="N10" s="517" t="s">
        <v>867</v>
      </c>
      <c r="O10" s="517" t="s">
        <v>867</v>
      </c>
      <c r="P10" s="517" t="s">
        <v>867</v>
      </c>
      <c r="Q10" s="517" t="s">
        <v>867</v>
      </c>
      <c r="R10" s="517" t="s">
        <v>867</v>
      </c>
      <c r="S10" s="517" t="s">
        <v>867</v>
      </c>
      <c r="T10" s="517" t="s">
        <v>867</v>
      </c>
      <c r="U10" s="517" t="s">
        <v>867</v>
      </c>
      <c r="V10" s="517" t="s">
        <v>867</v>
      </c>
      <c r="W10" s="517" t="s">
        <v>867</v>
      </c>
      <c r="X10" s="517" t="s">
        <v>867</v>
      </c>
      <c r="Y10" s="517" t="s">
        <v>867</v>
      </c>
      <c r="Z10" s="517" t="s">
        <v>867</v>
      </c>
      <c r="AA10" s="517" t="s">
        <v>867</v>
      </c>
      <c r="AB10" s="517" t="s">
        <v>867</v>
      </c>
      <c r="AC10" s="517" t="s">
        <v>867</v>
      </c>
      <c r="AD10" s="517" t="s">
        <v>867</v>
      </c>
      <c r="AE10" s="517" t="s">
        <v>867</v>
      </c>
      <c r="AF10" s="517" t="s">
        <v>867</v>
      </c>
      <c r="AG10" s="517" t="s">
        <v>867</v>
      </c>
      <c r="AH10" s="517" t="s">
        <v>867</v>
      </c>
      <c r="AI10" s="517" t="s">
        <v>867</v>
      </c>
      <c r="AJ10" s="517" t="s">
        <v>867</v>
      </c>
      <c r="AK10" s="517" t="s">
        <v>867</v>
      </c>
      <c r="AL10" s="517" t="s">
        <v>867</v>
      </c>
      <c r="AM10" s="517" t="s">
        <v>867</v>
      </c>
      <c r="AN10" s="517" t="s">
        <v>867</v>
      </c>
      <c r="AO10" s="517" t="s">
        <v>867</v>
      </c>
      <c r="AP10" s="517" t="s">
        <v>867</v>
      </c>
      <c r="AQ10" s="517" t="s">
        <v>867</v>
      </c>
      <c r="AR10" s="517" t="s">
        <v>867</v>
      </c>
      <c r="AS10" s="517" t="s">
        <v>867</v>
      </c>
      <c r="AT10" s="517" t="s">
        <v>867</v>
      </c>
      <c r="AU10" s="517" t="s">
        <v>867</v>
      </c>
      <c r="AV10" s="517" t="s">
        <v>867</v>
      </c>
      <c r="AW10" s="517" t="s">
        <v>867</v>
      </c>
      <c r="AX10" s="517" t="s">
        <v>867</v>
      </c>
      <c r="AY10" s="517" t="s">
        <v>867</v>
      </c>
      <c r="AZ10" s="517" t="s">
        <v>867</v>
      </c>
      <c r="BA10" s="517" t="s">
        <v>867</v>
      </c>
      <c r="BB10" s="517" t="s">
        <v>867</v>
      </c>
      <c r="BC10" s="517" t="s">
        <v>867</v>
      </c>
      <c r="BD10" s="517" t="s">
        <v>867</v>
      </c>
      <c r="BE10" s="517" t="s">
        <v>867</v>
      </c>
      <c r="BF10" s="517" t="s">
        <v>867</v>
      </c>
      <c r="BG10" s="517" t="s">
        <v>867</v>
      </c>
      <c r="BH10" s="517" t="s">
        <v>867</v>
      </c>
      <c r="BI10" s="517" t="s">
        <v>867</v>
      </c>
      <c r="BJ10" s="517" t="s">
        <v>867</v>
      </c>
      <c r="BK10" s="517" t="s">
        <v>867</v>
      </c>
      <c r="BL10" s="517" t="s">
        <v>867</v>
      </c>
      <c r="BM10" s="517" t="s">
        <v>867</v>
      </c>
      <c r="BN10" s="517" t="s">
        <v>867</v>
      </c>
      <c r="BO10" s="517" t="s">
        <v>867</v>
      </c>
      <c r="BP10" s="517" t="s">
        <v>867</v>
      </c>
      <c r="BQ10" s="517" t="s">
        <v>867</v>
      </c>
      <c r="BR10" s="517" t="s">
        <v>867</v>
      </c>
      <c r="BS10" s="517" t="s">
        <v>867</v>
      </c>
      <c r="BT10" s="517" t="s">
        <v>867</v>
      </c>
      <c r="BU10" s="517" t="s">
        <v>867</v>
      </c>
      <c r="BV10" s="517" t="s">
        <v>867</v>
      </c>
      <c r="BW10" s="517" t="s">
        <v>867</v>
      </c>
      <c r="BX10" s="517" t="s">
        <v>867</v>
      </c>
      <c r="BY10" s="517" t="s">
        <v>867</v>
      </c>
      <c r="BZ10" s="517" t="s">
        <v>867</v>
      </c>
      <c r="CA10" s="517" t="s">
        <v>867</v>
      </c>
      <c r="CB10" s="517" t="s">
        <v>867</v>
      </c>
      <c r="CC10" s="517" t="s">
        <v>867</v>
      </c>
      <c r="CD10" s="517" t="s">
        <v>867</v>
      </c>
      <c r="CE10" s="517" t="s">
        <v>867</v>
      </c>
      <c r="CF10" s="517" t="s">
        <v>867</v>
      </c>
      <c r="CG10" s="517" t="s">
        <v>867</v>
      </c>
      <c r="CH10" s="517" t="s">
        <v>867</v>
      </c>
      <c r="CI10" s="517" t="s">
        <v>867</v>
      </c>
      <c r="CJ10" s="517" t="s">
        <v>867</v>
      </c>
      <c r="CK10" s="517" t="s">
        <v>867</v>
      </c>
      <c r="CL10" s="517" t="s">
        <v>867</v>
      </c>
      <c r="CM10" s="517" t="s">
        <v>867</v>
      </c>
      <c r="CN10" s="517" t="s">
        <v>867</v>
      </c>
      <c r="CO10" s="517" t="s">
        <v>867</v>
      </c>
      <c r="CP10" s="517" t="s">
        <v>867</v>
      </c>
      <c r="CQ10" s="517" t="s">
        <v>867</v>
      </c>
      <c r="CR10" s="517" t="s">
        <v>867</v>
      </c>
      <c r="CS10" s="517" t="s">
        <v>867</v>
      </c>
    </row>
    <row r="11" spans="1:256" customFormat="1" x14ac:dyDescent="0.2">
      <c r="A11" s="506" t="s">
        <v>721</v>
      </c>
      <c r="B11" s="517" t="s">
        <v>55</v>
      </c>
      <c r="C11" s="517" t="s">
        <v>55</v>
      </c>
      <c r="D11" s="517" t="s">
        <v>55</v>
      </c>
      <c r="E11" s="517" t="s">
        <v>55</v>
      </c>
      <c r="F11" s="517" t="s">
        <v>55</v>
      </c>
      <c r="G11" s="517" t="s">
        <v>55</v>
      </c>
      <c r="H11" s="517" t="s">
        <v>55</v>
      </c>
      <c r="I11" s="517" t="s">
        <v>55</v>
      </c>
      <c r="J11" s="517" t="s">
        <v>55</v>
      </c>
      <c r="K11" s="517" t="s">
        <v>55</v>
      </c>
      <c r="L11" s="517" t="s">
        <v>55</v>
      </c>
      <c r="M11" s="517" t="s">
        <v>55</v>
      </c>
      <c r="N11" s="517" t="s">
        <v>55</v>
      </c>
      <c r="O11" s="517" t="s">
        <v>55</v>
      </c>
      <c r="P11" s="517" t="s">
        <v>55</v>
      </c>
      <c r="Q11" s="517" t="s">
        <v>55</v>
      </c>
      <c r="R11" s="517" t="s">
        <v>55</v>
      </c>
      <c r="S11" s="517" t="s">
        <v>55</v>
      </c>
      <c r="T11" s="517" t="s">
        <v>55</v>
      </c>
      <c r="U11" s="517" t="s">
        <v>55</v>
      </c>
      <c r="V11" s="517" t="s">
        <v>55</v>
      </c>
      <c r="W11" s="517" t="s">
        <v>55</v>
      </c>
      <c r="X11" s="517" t="s">
        <v>55</v>
      </c>
      <c r="Y11" s="517" t="s">
        <v>55</v>
      </c>
      <c r="Z11" s="517">
        <v>314</v>
      </c>
      <c r="AA11" s="517">
        <v>310</v>
      </c>
      <c r="AB11" s="517">
        <v>292</v>
      </c>
      <c r="AC11" s="517">
        <v>290</v>
      </c>
      <c r="AD11" s="517">
        <v>291</v>
      </c>
      <c r="AE11" s="517">
        <v>273</v>
      </c>
      <c r="AF11" s="517">
        <v>265</v>
      </c>
      <c r="AG11" s="517">
        <v>250</v>
      </c>
      <c r="AH11" s="517">
        <v>240</v>
      </c>
      <c r="AI11" s="517">
        <v>222</v>
      </c>
      <c r="AJ11" s="517">
        <v>209</v>
      </c>
      <c r="AK11" s="517">
        <v>250</v>
      </c>
      <c r="AL11" s="517">
        <v>248</v>
      </c>
      <c r="AM11" s="517">
        <v>238</v>
      </c>
      <c r="AN11" s="517">
        <v>239</v>
      </c>
      <c r="AO11" s="517">
        <v>210</v>
      </c>
      <c r="AP11" s="517">
        <v>188</v>
      </c>
      <c r="AQ11" s="517">
        <v>178</v>
      </c>
      <c r="AR11" s="517">
        <v>167</v>
      </c>
      <c r="AS11" s="517">
        <v>130</v>
      </c>
      <c r="AT11" s="517">
        <v>125</v>
      </c>
      <c r="AU11" s="517">
        <v>136</v>
      </c>
      <c r="AV11" s="517">
        <v>118</v>
      </c>
      <c r="AW11" s="517">
        <v>117</v>
      </c>
      <c r="AX11" s="517">
        <v>117</v>
      </c>
      <c r="AY11" s="517">
        <v>105</v>
      </c>
      <c r="AZ11" s="517">
        <v>110</v>
      </c>
      <c r="BA11" s="517">
        <v>96</v>
      </c>
      <c r="BB11" s="517">
        <v>98</v>
      </c>
      <c r="BC11" s="517">
        <v>94</v>
      </c>
      <c r="BD11" s="517">
        <v>91</v>
      </c>
      <c r="BE11" s="517">
        <v>122</v>
      </c>
      <c r="BF11" s="517">
        <v>123</v>
      </c>
      <c r="BG11" s="517">
        <v>117</v>
      </c>
      <c r="BH11" s="517">
        <v>123</v>
      </c>
      <c r="BI11" s="517">
        <v>115</v>
      </c>
      <c r="BJ11" s="517">
        <v>119</v>
      </c>
      <c r="BK11" s="517">
        <v>125</v>
      </c>
      <c r="BL11" s="517">
        <v>135</v>
      </c>
      <c r="BM11" s="517">
        <v>122</v>
      </c>
      <c r="BN11" s="517">
        <v>116</v>
      </c>
      <c r="BO11" s="517">
        <v>121</v>
      </c>
      <c r="BP11" s="517">
        <v>108</v>
      </c>
      <c r="BQ11" s="517">
        <v>125</v>
      </c>
      <c r="BR11" s="517">
        <v>130</v>
      </c>
      <c r="BS11" s="517">
        <v>128</v>
      </c>
      <c r="BT11" s="517">
        <v>133</v>
      </c>
      <c r="BU11" s="517">
        <v>119</v>
      </c>
      <c r="BV11" s="517">
        <v>140</v>
      </c>
      <c r="BW11" s="517">
        <v>153</v>
      </c>
      <c r="BX11" s="517">
        <v>156</v>
      </c>
      <c r="BY11" s="517">
        <v>168</v>
      </c>
      <c r="BZ11" s="517">
        <v>138</v>
      </c>
      <c r="CA11" s="517">
        <v>121</v>
      </c>
      <c r="CB11" s="517">
        <v>112</v>
      </c>
      <c r="CC11" s="517">
        <v>92</v>
      </c>
      <c r="CD11" s="517">
        <v>98</v>
      </c>
      <c r="CE11" s="517">
        <v>97</v>
      </c>
      <c r="CF11" s="517">
        <v>103</v>
      </c>
      <c r="CG11" s="517">
        <v>97</v>
      </c>
      <c r="CH11" s="517">
        <v>87</v>
      </c>
      <c r="CI11" s="517">
        <v>87</v>
      </c>
      <c r="CJ11" s="517">
        <v>86</v>
      </c>
      <c r="CK11" s="517">
        <v>93</v>
      </c>
      <c r="CL11" s="517">
        <v>93</v>
      </c>
      <c r="CM11" s="517">
        <v>95</v>
      </c>
      <c r="CN11" s="517">
        <v>90</v>
      </c>
      <c r="CO11" s="517">
        <v>84</v>
      </c>
      <c r="CP11" s="517">
        <v>81</v>
      </c>
      <c r="CQ11" s="517">
        <v>66</v>
      </c>
      <c r="CR11" s="517">
        <v>54</v>
      </c>
      <c r="CS11" s="517">
        <v>49</v>
      </c>
    </row>
    <row r="12" spans="1:256" customFormat="1" x14ac:dyDescent="0.2">
      <c r="A12" s="506" t="s">
        <v>722</v>
      </c>
      <c r="B12" s="517">
        <v>2543</v>
      </c>
      <c r="C12" s="517">
        <v>2617</v>
      </c>
      <c r="D12" s="517">
        <v>2675</v>
      </c>
      <c r="E12" s="517">
        <v>2784</v>
      </c>
      <c r="F12" s="517">
        <v>2883</v>
      </c>
      <c r="G12" s="517">
        <v>2943</v>
      </c>
      <c r="H12" s="517">
        <v>2890</v>
      </c>
      <c r="I12" s="517">
        <v>2808</v>
      </c>
      <c r="J12" s="517">
        <v>2651</v>
      </c>
      <c r="K12" s="517">
        <v>2490</v>
      </c>
      <c r="L12" s="517">
        <v>2369</v>
      </c>
      <c r="M12" s="517">
        <v>2258</v>
      </c>
      <c r="N12" s="517">
        <v>2245</v>
      </c>
      <c r="O12" s="517">
        <v>2192</v>
      </c>
      <c r="P12" s="517">
        <v>2176</v>
      </c>
      <c r="Q12" s="517">
        <v>2208</v>
      </c>
      <c r="R12" s="517">
        <v>2219</v>
      </c>
      <c r="S12" s="517">
        <v>2215</v>
      </c>
      <c r="T12" s="517">
        <v>2167</v>
      </c>
      <c r="U12" s="517">
        <v>2081</v>
      </c>
      <c r="V12" s="517">
        <v>2007</v>
      </c>
      <c r="W12" s="517">
        <v>1913</v>
      </c>
      <c r="X12" s="517">
        <v>1891</v>
      </c>
      <c r="Y12" s="517">
        <v>1823</v>
      </c>
      <c r="Z12" s="517">
        <v>1794</v>
      </c>
      <c r="AA12" s="517">
        <v>1669</v>
      </c>
      <c r="AB12" s="517">
        <v>1567</v>
      </c>
      <c r="AC12" s="517">
        <v>1454</v>
      </c>
      <c r="AD12" s="517">
        <v>1382</v>
      </c>
      <c r="AE12" s="517">
        <v>1324</v>
      </c>
      <c r="AF12" s="517">
        <v>1318</v>
      </c>
      <c r="AG12" s="517">
        <v>1299</v>
      </c>
      <c r="AH12" s="517">
        <v>1280</v>
      </c>
      <c r="AI12" s="517">
        <v>1210</v>
      </c>
      <c r="AJ12" s="517">
        <v>1115</v>
      </c>
      <c r="AK12" s="517">
        <v>1038</v>
      </c>
      <c r="AL12" s="517">
        <v>974</v>
      </c>
      <c r="AM12" s="517">
        <v>965</v>
      </c>
      <c r="AN12" s="517">
        <v>1040</v>
      </c>
      <c r="AO12" s="517">
        <v>1119</v>
      </c>
      <c r="AP12" s="517">
        <v>1166</v>
      </c>
      <c r="AQ12" s="517">
        <v>1173</v>
      </c>
      <c r="AR12" s="517">
        <v>1105</v>
      </c>
      <c r="AS12" s="517">
        <v>1052</v>
      </c>
      <c r="AT12" s="517">
        <v>1017</v>
      </c>
      <c r="AU12" s="517">
        <v>1018</v>
      </c>
      <c r="AV12" s="517">
        <v>973</v>
      </c>
      <c r="AW12" s="517">
        <v>977</v>
      </c>
      <c r="AX12" s="517">
        <v>951</v>
      </c>
      <c r="AY12" s="517">
        <v>963</v>
      </c>
      <c r="AZ12" s="517">
        <v>962</v>
      </c>
      <c r="BA12" s="517">
        <v>956</v>
      </c>
      <c r="BB12" s="517">
        <v>977</v>
      </c>
      <c r="BC12" s="517">
        <v>990</v>
      </c>
      <c r="BD12" s="517">
        <v>955</v>
      </c>
      <c r="BE12" s="517">
        <v>945</v>
      </c>
      <c r="BF12" s="517">
        <v>936</v>
      </c>
      <c r="BG12" s="517">
        <v>959</v>
      </c>
      <c r="BH12" s="517">
        <v>1065</v>
      </c>
      <c r="BI12" s="517">
        <v>1127</v>
      </c>
      <c r="BJ12" s="517">
        <v>1164</v>
      </c>
      <c r="BK12" s="517">
        <v>1152</v>
      </c>
      <c r="BL12" s="517">
        <v>1146</v>
      </c>
      <c r="BM12" s="517">
        <v>1133</v>
      </c>
      <c r="BN12" s="517">
        <v>1049</v>
      </c>
      <c r="BO12" s="517">
        <v>1047</v>
      </c>
      <c r="BP12" s="517">
        <v>1006</v>
      </c>
      <c r="BQ12" s="517">
        <v>933</v>
      </c>
      <c r="BR12" s="517">
        <v>946</v>
      </c>
      <c r="BS12" s="517">
        <v>897</v>
      </c>
      <c r="BT12" s="517">
        <v>864</v>
      </c>
      <c r="BU12" s="517">
        <v>840</v>
      </c>
      <c r="BV12" s="517">
        <v>812</v>
      </c>
      <c r="BW12" s="517">
        <v>808</v>
      </c>
      <c r="BX12" s="517">
        <v>845</v>
      </c>
      <c r="BY12" s="517">
        <v>907</v>
      </c>
      <c r="BZ12" s="517">
        <v>903</v>
      </c>
      <c r="CA12" s="517">
        <v>914</v>
      </c>
      <c r="CB12" s="517">
        <v>877</v>
      </c>
      <c r="CC12" s="517">
        <v>848</v>
      </c>
      <c r="CD12" s="517">
        <v>875</v>
      </c>
      <c r="CE12" s="517">
        <v>843</v>
      </c>
      <c r="CF12" s="517">
        <v>846</v>
      </c>
      <c r="CG12" s="517">
        <v>811</v>
      </c>
      <c r="CH12" s="517">
        <v>721</v>
      </c>
      <c r="CI12" s="517">
        <v>697</v>
      </c>
      <c r="CJ12" s="517">
        <v>653</v>
      </c>
      <c r="CK12" s="517">
        <v>668</v>
      </c>
      <c r="CL12" s="517">
        <v>641</v>
      </c>
      <c r="CM12" s="517">
        <v>633</v>
      </c>
      <c r="CN12" s="517">
        <v>639</v>
      </c>
      <c r="CO12" s="517">
        <v>567</v>
      </c>
      <c r="CP12" s="517">
        <v>618</v>
      </c>
      <c r="CQ12" s="517">
        <v>644</v>
      </c>
      <c r="CR12" s="517">
        <v>625</v>
      </c>
      <c r="CS12" s="517">
        <v>663</v>
      </c>
    </row>
    <row r="13" spans="1:256" customFormat="1" x14ac:dyDescent="0.2">
      <c r="A13" s="511" t="s">
        <v>502</v>
      </c>
      <c r="B13" s="517" t="s">
        <v>867</v>
      </c>
      <c r="C13" s="517" t="s">
        <v>867</v>
      </c>
      <c r="D13" s="517" t="s">
        <v>867</v>
      </c>
      <c r="E13" s="517" t="s">
        <v>867</v>
      </c>
      <c r="F13" s="517" t="s">
        <v>867</v>
      </c>
      <c r="G13" s="517" t="s">
        <v>867</v>
      </c>
      <c r="H13" s="517" t="s">
        <v>867</v>
      </c>
      <c r="I13" s="517" t="s">
        <v>867</v>
      </c>
      <c r="J13" s="517" t="s">
        <v>867</v>
      </c>
      <c r="K13" s="517" t="s">
        <v>867</v>
      </c>
      <c r="L13" s="517" t="s">
        <v>867</v>
      </c>
      <c r="M13" s="517" t="s">
        <v>867</v>
      </c>
      <c r="N13" s="517" t="s">
        <v>867</v>
      </c>
      <c r="O13" s="517" t="s">
        <v>867</v>
      </c>
      <c r="P13" s="517" t="s">
        <v>867</v>
      </c>
      <c r="Q13" s="517" t="s">
        <v>867</v>
      </c>
      <c r="R13" s="517" t="s">
        <v>867</v>
      </c>
      <c r="S13" s="517" t="s">
        <v>867</v>
      </c>
      <c r="T13" s="517" t="s">
        <v>867</v>
      </c>
      <c r="U13" s="517" t="s">
        <v>867</v>
      </c>
      <c r="V13" s="517" t="s">
        <v>867</v>
      </c>
      <c r="W13" s="517" t="s">
        <v>867</v>
      </c>
      <c r="X13" s="517" t="s">
        <v>867</v>
      </c>
      <c r="Y13" s="517" t="s">
        <v>867</v>
      </c>
      <c r="Z13" s="517" t="s">
        <v>867</v>
      </c>
      <c r="AA13" s="517" t="s">
        <v>867</v>
      </c>
      <c r="AB13" s="517" t="s">
        <v>867</v>
      </c>
      <c r="AC13" s="517" t="s">
        <v>867</v>
      </c>
      <c r="AD13" s="517" t="s">
        <v>867</v>
      </c>
      <c r="AE13" s="517" t="s">
        <v>867</v>
      </c>
      <c r="AF13" s="517" t="s">
        <v>867</v>
      </c>
      <c r="AG13" s="517" t="s">
        <v>867</v>
      </c>
      <c r="AH13" s="517" t="s">
        <v>867</v>
      </c>
      <c r="AI13" s="517" t="s">
        <v>867</v>
      </c>
      <c r="AJ13" s="517" t="s">
        <v>867</v>
      </c>
      <c r="AK13" s="517" t="s">
        <v>867</v>
      </c>
      <c r="AL13" s="517" t="s">
        <v>867</v>
      </c>
      <c r="AM13" s="517" t="s">
        <v>867</v>
      </c>
      <c r="AN13" s="517" t="s">
        <v>867</v>
      </c>
      <c r="AO13" s="517" t="s">
        <v>867</v>
      </c>
      <c r="AP13" s="517" t="s">
        <v>867</v>
      </c>
      <c r="AQ13" s="517" t="s">
        <v>867</v>
      </c>
      <c r="AR13" s="517" t="s">
        <v>867</v>
      </c>
      <c r="AS13" s="517" t="s">
        <v>867</v>
      </c>
      <c r="AT13" s="517" t="s">
        <v>867</v>
      </c>
      <c r="AU13" s="517" t="s">
        <v>867</v>
      </c>
      <c r="AV13" s="517" t="s">
        <v>867</v>
      </c>
      <c r="AW13" s="517" t="s">
        <v>867</v>
      </c>
      <c r="AX13" s="517" t="s">
        <v>867</v>
      </c>
      <c r="AY13" s="517" t="s">
        <v>867</v>
      </c>
      <c r="AZ13" s="517" t="s">
        <v>867</v>
      </c>
      <c r="BA13" s="517" t="s">
        <v>867</v>
      </c>
      <c r="BB13" s="517" t="s">
        <v>867</v>
      </c>
      <c r="BC13" s="517" t="s">
        <v>867</v>
      </c>
      <c r="BD13" s="517" t="s">
        <v>867</v>
      </c>
      <c r="BE13" s="517" t="s">
        <v>867</v>
      </c>
      <c r="BF13" s="517" t="s">
        <v>867</v>
      </c>
      <c r="BG13" s="517" t="s">
        <v>867</v>
      </c>
      <c r="BH13" s="517" t="s">
        <v>867</v>
      </c>
      <c r="BI13" s="517" t="s">
        <v>867</v>
      </c>
      <c r="BJ13" s="517" t="s">
        <v>867</v>
      </c>
      <c r="BK13" s="517" t="s">
        <v>867</v>
      </c>
      <c r="BL13" s="517" t="s">
        <v>867</v>
      </c>
      <c r="BM13" s="517" t="s">
        <v>867</v>
      </c>
      <c r="BN13" s="517" t="s">
        <v>867</v>
      </c>
      <c r="BO13" s="517" t="s">
        <v>867</v>
      </c>
      <c r="BP13" s="517" t="s">
        <v>867</v>
      </c>
      <c r="BQ13" s="517" t="s">
        <v>867</v>
      </c>
      <c r="BR13" s="517" t="s">
        <v>867</v>
      </c>
      <c r="BS13" s="517" t="s">
        <v>867</v>
      </c>
      <c r="BT13" s="517" t="s">
        <v>867</v>
      </c>
      <c r="BU13" s="517" t="s">
        <v>867</v>
      </c>
      <c r="BV13" s="517" t="s">
        <v>867</v>
      </c>
      <c r="BW13" s="517" t="s">
        <v>867</v>
      </c>
      <c r="BX13" s="517" t="s">
        <v>867</v>
      </c>
      <c r="BY13" s="517" t="s">
        <v>867</v>
      </c>
      <c r="BZ13" s="517" t="s">
        <v>867</v>
      </c>
      <c r="CA13" s="517" t="s">
        <v>867</v>
      </c>
      <c r="CB13" s="517" t="s">
        <v>867</v>
      </c>
      <c r="CC13" s="517" t="s">
        <v>867</v>
      </c>
      <c r="CD13" s="517" t="s">
        <v>867</v>
      </c>
      <c r="CE13" s="517" t="s">
        <v>867</v>
      </c>
      <c r="CF13" s="517" t="s">
        <v>867</v>
      </c>
      <c r="CG13" s="517" t="s">
        <v>867</v>
      </c>
      <c r="CH13" s="517" t="s">
        <v>867</v>
      </c>
      <c r="CI13" s="517" t="s">
        <v>867</v>
      </c>
      <c r="CJ13" s="517" t="s">
        <v>867</v>
      </c>
      <c r="CK13" s="517" t="s">
        <v>867</v>
      </c>
      <c r="CL13" s="517" t="s">
        <v>867</v>
      </c>
      <c r="CM13" s="517" t="s">
        <v>867</v>
      </c>
      <c r="CN13" s="517" t="s">
        <v>867</v>
      </c>
      <c r="CO13" s="517" t="s">
        <v>867</v>
      </c>
      <c r="CP13" s="517" t="s">
        <v>867</v>
      </c>
      <c r="CQ13" s="517" t="s">
        <v>867</v>
      </c>
      <c r="CR13" s="517" t="s">
        <v>867</v>
      </c>
      <c r="CS13" s="517" t="s">
        <v>867</v>
      </c>
    </row>
    <row r="14" spans="1:256" customFormat="1" x14ac:dyDescent="0.2">
      <c r="A14" s="498" t="s">
        <v>734</v>
      </c>
      <c r="B14" s="517">
        <v>1513</v>
      </c>
      <c r="C14" s="517">
        <v>1513</v>
      </c>
      <c r="D14" s="517">
        <v>1537</v>
      </c>
      <c r="E14" s="517">
        <v>1576</v>
      </c>
      <c r="F14" s="517">
        <v>1754</v>
      </c>
      <c r="G14" s="517">
        <v>1808</v>
      </c>
      <c r="H14" s="517">
        <v>1810</v>
      </c>
      <c r="I14" s="517">
        <v>1852</v>
      </c>
      <c r="J14" s="517">
        <v>1787</v>
      </c>
      <c r="K14" s="517">
        <v>1802</v>
      </c>
      <c r="L14" s="517">
        <v>1903</v>
      </c>
      <c r="M14" s="517">
        <v>2013</v>
      </c>
      <c r="N14" s="517">
        <v>2158</v>
      </c>
      <c r="O14" s="517">
        <v>2165</v>
      </c>
      <c r="P14" s="517">
        <v>2194</v>
      </c>
      <c r="Q14" s="517">
        <v>2142</v>
      </c>
      <c r="R14" s="517">
        <v>2009</v>
      </c>
      <c r="S14" s="517">
        <v>1955</v>
      </c>
      <c r="T14" s="517">
        <v>1875</v>
      </c>
      <c r="U14" s="517">
        <v>1836</v>
      </c>
      <c r="V14" s="517">
        <v>1866</v>
      </c>
      <c r="W14" s="517">
        <v>1899</v>
      </c>
      <c r="X14" s="517">
        <v>1946</v>
      </c>
      <c r="Y14" s="517">
        <v>2032</v>
      </c>
      <c r="Z14" s="517">
        <v>2023</v>
      </c>
      <c r="AA14" s="517">
        <v>2010</v>
      </c>
      <c r="AB14" s="517">
        <v>2073</v>
      </c>
      <c r="AC14" s="517">
        <v>2001</v>
      </c>
      <c r="AD14" s="517">
        <v>2066</v>
      </c>
      <c r="AE14" s="517">
        <v>2100</v>
      </c>
      <c r="AF14" s="517">
        <v>2109</v>
      </c>
      <c r="AG14" s="517">
        <v>2063</v>
      </c>
      <c r="AH14" s="517">
        <v>2056</v>
      </c>
      <c r="AI14" s="517">
        <v>2005</v>
      </c>
      <c r="AJ14" s="517">
        <v>1943</v>
      </c>
      <c r="AK14" s="517">
        <v>1902</v>
      </c>
      <c r="AL14" s="517">
        <v>1763</v>
      </c>
      <c r="AM14" s="517">
        <v>1685</v>
      </c>
      <c r="AN14" s="517">
        <v>1734</v>
      </c>
      <c r="AO14" s="517">
        <v>1893</v>
      </c>
      <c r="AP14" s="517">
        <v>1978</v>
      </c>
      <c r="AQ14" s="517">
        <v>2010</v>
      </c>
      <c r="AR14" s="517">
        <v>1939</v>
      </c>
      <c r="AS14" s="517">
        <v>1796</v>
      </c>
      <c r="AT14" s="517">
        <v>1693</v>
      </c>
      <c r="AU14" s="517">
        <v>1557</v>
      </c>
      <c r="AV14" s="517">
        <v>1500</v>
      </c>
      <c r="AW14" s="517">
        <v>1443</v>
      </c>
      <c r="AX14" s="517">
        <v>1381</v>
      </c>
      <c r="AY14" s="517">
        <v>1435</v>
      </c>
      <c r="AZ14" s="517">
        <v>1445</v>
      </c>
      <c r="BA14" s="517">
        <v>1492</v>
      </c>
      <c r="BB14" s="517">
        <v>1480</v>
      </c>
      <c r="BC14" s="517">
        <v>1429</v>
      </c>
      <c r="BD14" s="517">
        <v>1447</v>
      </c>
      <c r="BE14" s="517">
        <v>1430</v>
      </c>
      <c r="BF14" s="517">
        <v>1447</v>
      </c>
      <c r="BG14" s="517">
        <v>1488</v>
      </c>
      <c r="BH14" s="517">
        <v>1476</v>
      </c>
      <c r="BI14" s="517">
        <v>1565</v>
      </c>
      <c r="BJ14" s="517">
        <v>1605</v>
      </c>
      <c r="BK14" s="517">
        <v>1647</v>
      </c>
      <c r="BL14" s="517">
        <v>1688</v>
      </c>
      <c r="BM14" s="517">
        <v>1631</v>
      </c>
      <c r="BN14" s="517">
        <v>1615</v>
      </c>
      <c r="BO14" s="517">
        <v>1559</v>
      </c>
      <c r="BP14" s="517">
        <v>1459</v>
      </c>
      <c r="BQ14" s="517">
        <v>1373</v>
      </c>
      <c r="BR14" s="517">
        <v>1392</v>
      </c>
      <c r="BS14" s="517">
        <v>1358</v>
      </c>
      <c r="BT14" s="517">
        <v>1443</v>
      </c>
      <c r="BU14" s="517">
        <v>1460</v>
      </c>
      <c r="BV14" s="517">
        <v>1330</v>
      </c>
      <c r="BW14" s="517">
        <v>1288</v>
      </c>
      <c r="BX14" s="517">
        <v>1229</v>
      </c>
      <c r="BY14" s="517">
        <v>1229</v>
      </c>
      <c r="BZ14" s="517">
        <v>1341</v>
      </c>
      <c r="CA14" s="517">
        <v>1382</v>
      </c>
      <c r="CB14" s="517">
        <v>1347</v>
      </c>
      <c r="CC14" s="517">
        <v>1341</v>
      </c>
      <c r="CD14" s="517">
        <v>1250</v>
      </c>
      <c r="CE14" s="517">
        <v>1215</v>
      </c>
      <c r="CF14" s="517">
        <v>1202</v>
      </c>
      <c r="CG14" s="517">
        <v>1166</v>
      </c>
      <c r="CH14" s="517">
        <v>1204</v>
      </c>
      <c r="CI14" s="517">
        <v>1146</v>
      </c>
      <c r="CJ14" s="517">
        <v>1038</v>
      </c>
      <c r="CK14" s="517">
        <v>984</v>
      </c>
      <c r="CL14" s="517">
        <v>901</v>
      </c>
      <c r="CM14" s="517">
        <v>822</v>
      </c>
      <c r="CN14" s="517">
        <v>845</v>
      </c>
      <c r="CO14" s="517">
        <v>807</v>
      </c>
      <c r="CP14" s="517">
        <v>806</v>
      </c>
      <c r="CQ14" s="517">
        <v>837</v>
      </c>
      <c r="CR14" s="517">
        <v>830</v>
      </c>
      <c r="CS14" s="517">
        <v>845</v>
      </c>
    </row>
    <row r="15" spans="1:256" customFormat="1" x14ac:dyDescent="0.2">
      <c r="A15" s="498" t="s">
        <v>735</v>
      </c>
      <c r="B15" s="517">
        <v>989</v>
      </c>
      <c r="C15" s="517">
        <v>1067</v>
      </c>
      <c r="D15" s="517">
        <v>1048</v>
      </c>
      <c r="E15" s="517">
        <v>957</v>
      </c>
      <c r="F15" s="517">
        <v>934</v>
      </c>
      <c r="G15" s="517">
        <v>842</v>
      </c>
      <c r="H15" s="517">
        <v>861</v>
      </c>
      <c r="I15" s="517">
        <v>827</v>
      </c>
      <c r="J15" s="517">
        <v>755</v>
      </c>
      <c r="K15" s="517">
        <v>788</v>
      </c>
      <c r="L15" s="517">
        <v>737</v>
      </c>
      <c r="M15" s="517">
        <v>691</v>
      </c>
      <c r="N15" s="517">
        <v>642</v>
      </c>
      <c r="O15" s="517">
        <v>745</v>
      </c>
      <c r="P15" s="517">
        <v>758</v>
      </c>
      <c r="Q15" s="517">
        <v>740</v>
      </c>
      <c r="R15" s="517">
        <v>797</v>
      </c>
      <c r="S15" s="517">
        <v>800</v>
      </c>
      <c r="T15" s="517">
        <v>714</v>
      </c>
      <c r="U15" s="517">
        <v>711</v>
      </c>
      <c r="V15" s="517">
        <v>677</v>
      </c>
      <c r="W15" s="517">
        <v>754</v>
      </c>
      <c r="X15" s="517">
        <v>741</v>
      </c>
      <c r="Y15" s="517">
        <v>695</v>
      </c>
      <c r="Z15" s="517">
        <v>671</v>
      </c>
      <c r="AA15" s="517">
        <v>670</v>
      </c>
      <c r="AB15" s="517">
        <v>711</v>
      </c>
      <c r="AC15" s="517">
        <v>713</v>
      </c>
      <c r="AD15" s="517">
        <v>717</v>
      </c>
      <c r="AE15" s="517">
        <v>794</v>
      </c>
      <c r="AF15" s="517">
        <v>797</v>
      </c>
      <c r="AG15" s="517">
        <v>775</v>
      </c>
      <c r="AH15" s="517">
        <v>784</v>
      </c>
      <c r="AI15" s="517">
        <v>820</v>
      </c>
      <c r="AJ15" s="517">
        <v>797</v>
      </c>
      <c r="AK15" s="517">
        <v>755</v>
      </c>
      <c r="AL15" s="517">
        <v>812</v>
      </c>
      <c r="AM15" s="517">
        <v>794</v>
      </c>
      <c r="AN15" s="517">
        <v>748</v>
      </c>
      <c r="AO15" s="517">
        <v>669</v>
      </c>
      <c r="AP15" s="517">
        <v>644</v>
      </c>
      <c r="AQ15" s="517">
        <v>622</v>
      </c>
      <c r="AR15" s="517">
        <v>606</v>
      </c>
      <c r="AS15" s="517">
        <v>673</v>
      </c>
      <c r="AT15" s="517">
        <v>702</v>
      </c>
      <c r="AU15" s="517">
        <v>728</v>
      </c>
      <c r="AV15" s="517">
        <v>759</v>
      </c>
      <c r="AW15" s="517">
        <v>754</v>
      </c>
      <c r="AX15" s="517">
        <v>679</v>
      </c>
      <c r="AY15" s="517">
        <v>613</v>
      </c>
      <c r="AZ15" s="517">
        <v>578</v>
      </c>
      <c r="BA15" s="517">
        <v>621</v>
      </c>
      <c r="BB15" s="517">
        <v>582</v>
      </c>
      <c r="BC15" s="517">
        <v>588</v>
      </c>
      <c r="BD15" s="517">
        <v>576</v>
      </c>
      <c r="BE15" s="517">
        <v>559</v>
      </c>
      <c r="BF15" s="517">
        <v>523</v>
      </c>
      <c r="BG15" s="517">
        <v>528</v>
      </c>
      <c r="BH15" s="517">
        <v>555</v>
      </c>
      <c r="BI15" s="517">
        <v>597</v>
      </c>
      <c r="BJ15" s="517">
        <v>593</v>
      </c>
      <c r="BK15" s="517">
        <v>602</v>
      </c>
      <c r="BL15" s="517">
        <v>620</v>
      </c>
      <c r="BM15" s="517">
        <v>683</v>
      </c>
      <c r="BN15" s="517">
        <v>680</v>
      </c>
      <c r="BO15" s="517">
        <v>765</v>
      </c>
      <c r="BP15" s="517">
        <v>830</v>
      </c>
      <c r="BQ15" s="517">
        <v>760</v>
      </c>
      <c r="BR15" s="517">
        <v>743</v>
      </c>
      <c r="BS15" s="517">
        <v>807</v>
      </c>
      <c r="BT15" s="517">
        <v>722</v>
      </c>
      <c r="BU15" s="517">
        <v>727</v>
      </c>
      <c r="BV15" s="517">
        <v>743</v>
      </c>
      <c r="BW15" s="517">
        <v>748</v>
      </c>
      <c r="BX15" s="517">
        <v>763</v>
      </c>
      <c r="BY15" s="517">
        <v>737</v>
      </c>
      <c r="BZ15" s="517">
        <v>680</v>
      </c>
      <c r="CA15" s="517">
        <v>711</v>
      </c>
      <c r="CB15" s="517">
        <v>727</v>
      </c>
      <c r="CC15" s="517">
        <v>682</v>
      </c>
      <c r="CD15" s="517">
        <v>620</v>
      </c>
      <c r="CE15" s="517">
        <v>674</v>
      </c>
      <c r="CF15" s="517">
        <v>610</v>
      </c>
      <c r="CG15" s="517">
        <v>598</v>
      </c>
      <c r="CH15" s="517">
        <v>532</v>
      </c>
      <c r="CI15" s="517">
        <v>597</v>
      </c>
      <c r="CJ15" s="517">
        <v>681</v>
      </c>
      <c r="CK15" s="517">
        <v>676</v>
      </c>
      <c r="CL15" s="517">
        <v>662</v>
      </c>
      <c r="CM15" s="517">
        <v>698</v>
      </c>
      <c r="CN15" s="517">
        <v>529</v>
      </c>
      <c r="CO15" s="517">
        <v>540</v>
      </c>
      <c r="CP15" s="517">
        <v>582</v>
      </c>
      <c r="CQ15" s="517">
        <v>581</v>
      </c>
      <c r="CR15" s="517">
        <v>537</v>
      </c>
      <c r="CS15" s="517">
        <v>494</v>
      </c>
    </row>
    <row r="16" spans="1:256" customFormat="1" x14ac:dyDescent="0.2">
      <c r="A16" s="498" t="s">
        <v>736</v>
      </c>
      <c r="B16" s="517">
        <v>470</v>
      </c>
      <c r="C16" s="517">
        <v>574</v>
      </c>
      <c r="D16" s="517">
        <v>646</v>
      </c>
      <c r="E16" s="517">
        <v>754</v>
      </c>
      <c r="F16" s="517">
        <v>918</v>
      </c>
      <c r="G16" s="517">
        <v>972</v>
      </c>
      <c r="H16" s="517">
        <v>1073</v>
      </c>
      <c r="I16" s="517">
        <v>1095</v>
      </c>
      <c r="J16" s="517">
        <v>975</v>
      </c>
      <c r="K16" s="517">
        <v>999</v>
      </c>
      <c r="L16" s="517">
        <v>982</v>
      </c>
      <c r="M16" s="517">
        <v>911</v>
      </c>
      <c r="N16" s="517">
        <v>861</v>
      </c>
      <c r="O16" s="517">
        <v>858</v>
      </c>
      <c r="P16" s="517">
        <v>869</v>
      </c>
      <c r="Q16" s="517">
        <v>894</v>
      </c>
      <c r="R16" s="517">
        <v>908</v>
      </c>
      <c r="S16" s="517">
        <v>842</v>
      </c>
      <c r="T16" s="517">
        <v>813</v>
      </c>
      <c r="U16" s="517">
        <v>785</v>
      </c>
      <c r="V16" s="517">
        <v>785</v>
      </c>
      <c r="W16" s="517">
        <v>764</v>
      </c>
      <c r="X16" s="517">
        <v>709</v>
      </c>
      <c r="Y16" s="517">
        <v>660</v>
      </c>
      <c r="Z16" s="517">
        <v>650</v>
      </c>
      <c r="AA16" s="517">
        <v>647</v>
      </c>
      <c r="AB16" s="517">
        <v>673</v>
      </c>
      <c r="AC16" s="517">
        <v>675</v>
      </c>
      <c r="AD16" s="517">
        <v>617</v>
      </c>
      <c r="AE16" s="517">
        <v>616</v>
      </c>
      <c r="AF16" s="517">
        <v>611</v>
      </c>
      <c r="AG16" s="517">
        <v>652</v>
      </c>
      <c r="AH16" s="517">
        <v>643</v>
      </c>
      <c r="AI16" s="517">
        <v>679</v>
      </c>
      <c r="AJ16" s="517">
        <v>665</v>
      </c>
      <c r="AK16" s="517">
        <v>666</v>
      </c>
      <c r="AL16" s="517">
        <v>623</v>
      </c>
      <c r="AM16" s="517">
        <v>643</v>
      </c>
      <c r="AN16" s="517">
        <v>665</v>
      </c>
      <c r="AO16" s="517">
        <v>667</v>
      </c>
      <c r="AP16" s="517">
        <v>598</v>
      </c>
      <c r="AQ16" s="517">
        <v>628</v>
      </c>
      <c r="AR16" s="517">
        <v>596</v>
      </c>
      <c r="AS16" s="517">
        <v>513</v>
      </c>
      <c r="AT16" s="517">
        <v>533</v>
      </c>
      <c r="AU16" s="517">
        <v>529</v>
      </c>
      <c r="AV16" s="517">
        <v>562</v>
      </c>
      <c r="AW16" s="517">
        <v>630</v>
      </c>
      <c r="AX16" s="517">
        <v>654</v>
      </c>
      <c r="AY16" s="517">
        <v>666</v>
      </c>
      <c r="AZ16" s="517">
        <v>660</v>
      </c>
      <c r="BA16" s="517">
        <v>588</v>
      </c>
      <c r="BB16" s="517">
        <v>494</v>
      </c>
      <c r="BC16" s="517">
        <v>497</v>
      </c>
      <c r="BD16" s="517">
        <v>463</v>
      </c>
      <c r="BE16" s="517">
        <v>412</v>
      </c>
      <c r="BF16" s="517">
        <v>352</v>
      </c>
      <c r="BG16" s="517">
        <v>366</v>
      </c>
      <c r="BH16" s="517">
        <v>321</v>
      </c>
      <c r="BI16" s="517">
        <v>316</v>
      </c>
      <c r="BJ16" s="517">
        <v>307</v>
      </c>
      <c r="BK16" s="517">
        <v>357</v>
      </c>
      <c r="BL16" s="517">
        <v>400</v>
      </c>
      <c r="BM16" s="517">
        <v>394</v>
      </c>
      <c r="BN16" s="517">
        <v>381</v>
      </c>
      <c r="BO16" s="517">
        <v>412</v>
      </c>
      <c r="BP16" s="517">
        <v>408</v>
      </c>
      <c r="BQ16" s="517">
        <v>466</v>
      </c>
      <c r="BR16" s="517">
        <v>503</v>
      </c>
      <c r="BS16" s="517">
        <v>529</v>
      </c>
      <c r="BT16" s="517">
        <v>475</v>
      </c>
      <c r="BU16" s="517">
        <v>491</v>
      </c>
      <c r="BV16" s="517">
        <v>471</v>
      </c>
      <c r="BW16" s="517">
        <v>509</v>
      </c>
      <c r="BX16" s="517">
        <v>493</v>
      </c>
      <c r="BY16" s="517">
        <v>503</v>
      </c>
      <c r="BZ16" s="517">
        <v>479</v>
      </c>
      <c r="CA16" s="517">
        <v>506</v>
      </c>
      <c r="CB16" s="517">
        <v>500</v>
      </c>
      <c r="CC16" s="517">
        <v>535</v>
      </c>
      <c r="CD16" s="517">
        <v>458</v>
      </c>
      <c r="CE16" s="517">
        <v>435</v>
      </c>
      <c r="CF16" s="517">
        <v>389</v>
      </c>
      <c r="CG16" s="517">
        <v>348</v>
      </c>
      <c r="CH16" s="517">
        <v>347</v>
      </c>
      <c r="CI16" s="517">
        <v>357</v>
      </c>
      <c r="CJ16" s="517">
        <v>436</v>
      </c>
      <c r="CK16" s="517">
        <v>387</v>
      </c>
      <c r="CL16" s="517">
        <v>398</v>
      </c>
      <c r="CM16" s="517">
        <v>465</v>
      </c>
      <c r="CN16" s="517">
        <v>442</v>
      </c>
      <c r="CO16" s="517">
        <v>441</v>
      </c>
      <c r="CP16" s="517">
        <v>416</v>
      </c>
      <c r="CQ16" s="517">
        <v>382</v>
      </c>
      <c r="CR16" s="517">
        <v>373</v>
      </c>
      <c r="CS16" s="517">
        <v>333</v>
      </c>
    </row>
    <row r="17" spans="1:97" customFormat="1" x14ac:dyDescent="0.2">
      <c r="A17" s="506" t="s">
        <v>723</v>
      </c>
      <c r="B17" s="517">
        <v>444</v>
      </c>
      <c r="C17" s="517">
        <v>512</v>
      </c>
      <c r="D17" s="517">
        <v>575</v>
      </c>
      <c r="E17" s="517">
        <v>613</v>
      </c>
      <c r="F17" s="517">
        <v>650</v>
      </c>
      <c r="G17" s="517">
        <v>663</v>
      </c>
      <c r="H17" s="517">
        <v>652</v>
      </c>
      <c r="I17" s="517">
        <v>658</v>
      </c>
      <c r="J17" s="517">
        <v>676</v>
      </c>
      <c r="K17" s="517">
        <v>629</v>
      </c>
      <c r="L17" s="517">
        <v>664</v>
      </c>
      <c r="M17" s="517">
        <v>675</v>
      </c>
      <c r="N17" s="517">
        <v>686</v>
      </c>
      <c r="O17" s="517">
        <v>703</v>
      </c>
      <c r="P17" s="517">
        <v>699</v>
      </c>
      <c r="Q17" s="517">
        <v>706</v>
      </c>
      <c r="R17" s="517">
        <v>680</v>
      </c>
      <c r="S17" s="517">
        <v>664</v>
      </c>
      <c r="T17" s="517">
        <v>636</v>
      </c>
      <c r="U17" s="517">
        <v>648</v>
      </c>
      <c r="V17" s="517">
        <v>621</v>
      </c>
      <c r="W17" s="517">
        <v>595</v>
      </c>
      <c r="X17" s="517">
        <v>609</v>
      </c>
      <c r="Y17" s="517">
        <v>642</v>
      </c>
      <c r="Z17" s="517">
        <v>703</v>
      </c>
      <c r="AA17" s="517">
        <v>722</v>
      </c>
      <c r="AB17" s="517">
        <v>705</v>
      </c>
      <c r="AC17" s="517">
        <v>651</v>
      </c>
      <c r="AD17" s="517">
        <v>647</v>
      </c>
      <c r="AE17" s="517">
        <v>619</v>
      </c>
      <c r="AF17" s="517">
        <v>654</v>
      </c>
      <c r="AG17" s="517">
        <v>665</v>
      </c>
      <c r="AH17" s="517">
        <v>614</v>
      </c>
      <c r="AI17" s="517">
        <v>579</v>
      </c>
      <c r="AJ17" s="517">
        <v>540</v>
      </c>
      <c r="AK17" s="517">
        <v>511</v>
      </c>
      <c r="AL17" s="517">
        <v>469</v>
      </c>
      <c r="AM17" s="517">
        <v>461</v>
      </c>
      <c r="AN17" s="517">
        <v>434</v>
      </c>
      <c r="AO17" s="517">
        <v>416</v>
      </c>
      <c r="AP17" s="517">
        <v>471</v>
      </c>
      <c r="AQ17" s="517">
        <v>450</v>
      </c>
      <c r="AR17" s="517">
        <v>438</v>
      </c>
      <c r="AS17" s="517">
        <v>460</v>
      </c>
      <c r="AT17" s="517">
        <v>434</v>
      </c>
      <c r="AU17" s="517">
        <v>410</v>
      </c>
      <c r="AV17" s="517">
        <v>387</v>
      </c>
      <c r="AW17" s="517">
        <v>368</v>
      </c>
      <c r="AX17" s="517">
        <v>353</v>
      </c>
      <c r="AY17" s="517">
        <v>347</v>
      </c>
      <c r="AZ17" s="517">
        <v>347</v>
      </c>
      <c r="BA17" s="517">
        <v>308</v>
      </c>
      <c r="BB17" s="517">
        <v>311</v>
      </c>
      <c r="BC17" s="517">
        <v>328</v>
      </c>
      <c r="BD17" s="517">
        <v>344</v>
      </c>
      <c r="BE17" s="517">
        <v>356</v>
      </c>
      <c r="BF17" s="517">
        <v>364</v>
      </c>
      <c r="BG17" s="517">
        <v>362</v>
      </c>
      <c r="BH17" s="517">
        <v>348</v>
      </c>
      <c r="BI17" s="517">
        <v>345</v>
      </c>
      <c r="BJ17" s="517">
        <v>341</v>
      </c>
      <c r="BK17" s="517">
        <v>322</v>
      </c>
      <c r="BL17" s="517">
        <v>321</v>
      </c>
      <c r="BM17" s="517">
        <v>324</v>
      </c>
      <c r="BN17" s="517">
        <v>323</v>
      </c>
      <c r="BO17" s="517">
        <v>348</v>
      </c>
      <c r="BP17" s="517">
        <v>323</v>
      </c>
      <c r="BQ17" s="517">
        <v>321</v>
      </c>
      <c r="BR17" s="517">
        <v>311</v>
      </c>
      <c r="BS17" s="517">
        <v>283</v>
      </c>
      <c r="BT17" s="517">
        <v>275</v>
      </c>
      <c r="BU17" s="517">
        <v>277</v>
      </c>
      <c r="BV17" s="517">
        <v>261</v>
      </c>
      <c r="BW17" s="517">
        <v>273</v>
      </c>
      <c r="BX17" s="517">
        <v>293</v>
      </c>
      <c r="BY17" s="517">
        <v>295</v>
      </c>
      <c r="BZ17" s="517">
        <v>305</v>
      </c>
      <c r="CA17" s="517">
        <v>330</v>
      </c>
      <c r="CB17" s="517">
        <v>320</v>
      </c>
      <c r="CC17" s="517">
        <v>308</v>
      </c>
      <c r="CD17" s="517">
        <v>281</v>
      </c>
      <c r="CE17" s="517">
        <v>244</v>
      </c>
      <c r="CF17" s="517">
        <v>228</v>
      </c>
      <c r="CG17" s="517">
        <v>231</v>
      </c>
      <c r="CH17" s="517">
        <v>250</v>
      </c>
      <c r="CI17" s="517">
        <v>273</v>
      </c>
      <c r="CJ17" s="517">
        <v>266</v>
      </c>
      <c r="CK17" s="517">
        <v>258</v>
      </c>
      <c r="CL17" s="517">
        <v>236</v>
      </c>
      <c r="CM17" s="517">
        <v>213</v>
      </c>
      <c r="CN17" s="517">
        <v>220</v>
      </c>
      <c r="CO17" s="517">
        <v>200</v>
      </c>
      <c r="CP17" s="517">
        <v>182</v>
      </c>
      <c r="CQ17" s="517">
        <v>171</v>
      </c>
      <c r="CR17" s="517">
        <v>167</v>
      </c>
      <c r="CS17" s="517">
        <v>169</v>
      </c>
    </row>
    <row r="18" spans="1:97" customFormat="1" x14ac:dyDescent="0.2">
      <c r="A18" s="512" t="s">
        <v>724</v>
      </c>
      <c r="B18" s="517">
        <v>3608</v>
      </c>
      <c r="C18" s="517">
        <v>3659</v>
      </c>
      <c r="D18" s="517">
        <v>3518</v>
      </c>
      <c r="E18" s="517">
        <v>3605</v>
      </c>
      <c r="F18" s="517">
        <v>3694</v>
      </c>
      <c r="G18" s="517">
        <v>3499</v>
      </c>
      <c r="H18" s="517">
        <v>3594</v>
      </c>
      <c r="I18" s="517">
        <v>3595</v>
      </c>
      <c r="J18" s="517">
        <v>3801</v>
      </c>
      <c r="K18" s="517">
        <v>3780</v>
      </c>
      <c r="L18" s="517">
        <v>3910</v>
      </c>
      <c r="M18" s="517">
        <v>4013</v>
      </c>
      <c r="N18" s="517">
        <v>3857</v>
      </c>
      <c r="O18" s="517">
        <v>3642</v>
      </c>
      <c r="P18" s="517">
        <v>3662</v>
      </c>
      <c r="Q18" s="517">
        <v>3830</v>
      </c>
      <c r="R18" s="517">
        <v>3896</v>
      </c>
      <c r="S18" s="517">
        <v>3913</v>
      </c>
      <c r="T18" s="517">
        <v>3779</v>
      </c>
      <c r="U18" s="517">
        <v>3852</v>
      </c>
      <c r="V18" s="517">
        <v>4015</v>
      </c>
      <c r="W18" s="517">
        <v>4041</v>
      </c>
      <c r="X18" s="517">
        <v>4122</v>
      </c>
      <c r="Y18" s="517">
        <v>4279</v>
      </c>
      <c r="Z18" s="517">
        <v>4488</v>
      </c>
      <c r="AA18" s="517">
        <v>4459</v>
      </c>
      <c r="AB18" s="517">
        <v>4513</v>
      </c>
      <c r="AC18" s="517">
        <v>4480</v>
      </c>
      <c r="AD18" s="517">
        <v>4315</v>
      </c>
      <c r="AE18" s="517">
        <v>4026</v>
      </c>
      <c r="AF18" s="517">
        <v>4197</v>
      </c>
      <c r="AG18" s="517">
        <v>4357</v>
      </c>
      <c r="AH18" s="517">
        <v>4075</v>
      </c>
      <c r="AI18" s="517">
        <v>3552</v>
      </c>
      <c r="AJ18" s="517">
        <v>3366</v>
      </c>
      <c r="AK18" s="517">
        <v>3641</v>
      </c>
      <c r="AL18" s="517">
        <v>3749</v>
      </c>
      <c r="AM18" s="517">
        <v>3828</v>
      </c>
      <c r="AN18" s="517">
        <v>3788</v>
      </c>
      <c r="AO18" s="517">
        <v>3505</v>
      </c>
      <c r="AP18" s="517">
        <v>3328</v>
      </c>
      <c r="AQ18" s="517">
        <v>3003</v>
      </c>
      <c r="AR18" s="517">
        <v>2762</v>
      </c>
      <c r="AS18" s="517">
        <v>2633</v>
      </c>
      <c r="AT18" s="517">
        <v>2571</v>
      </c>
      <c r="AU18" s="517">
        <v>2618</v>
      </c>
      <c r="AV18" s="517">
        <v>2646</v>
      </c>
      <c r="AW18" s="517">
        <v>2576</v>
      </c>
      <c r="AX18" s="517">
        <v>2566</v>
      </c>
      <c r="AY18" s="517">
        <v>2413</v>
      </c>
      <c r="AZ18" s="517">
        <v>2470</v>
      </c>
      <c r="BA18" s="517">
        <v>2475</v>
      </c>
      <c r="BB18" s="517">
        <v>2586</v>
      </c>
      <c r="BC18" s="517">
        <v>2562</v>
      </c>
      <c r="BD18" s="517">
        <v>2614</v>
      </c>
      <c r="BE18" s="517">
        <v>2830</v>
      </c>
      <c r="BF18" s="517">
        <v>2895</v>
      </c>
      <c r="BG18" s="517">
        <v>2905</v>
      </c>
      <c r="BH18" s="517">
        <v>3050</v>
      </c>
      <c r="BI18" s="517">
        <v>3104</v>
      </c>
      <c r="BJ18" s="517">
        <v>3083</v>
      </c>
      <c r="BK18" s="517">
        <v>2931</v>
      </c>
      <c r="BL18" s="517">
        <v>2761</v>
      </c>
      <c r="BM18" s="517">
        <v>2657</v>
      </c>
      <c r="BN18" s="517">
        <v>2704</v>
      </c>
      <c r="BO18" s="517">
        <v>2630</v>
      </c>
      <c r="BP18" s="517">
        <v>2723</v>
      </c>
      <c r="BQ18" s="517">
        <v>2695</v>
      </c>
      <c r="BR18" s="517">
        <v>2503</v>
      </c>
      <c r="BS18" s="517">
        <v>2264</v>
      </c>
      <c r="BT18" s="517">
        <v>2182</v>
      </c>
      <c r="BU18" s="517">
        <v>2221</v>
      </c>
      <c r="BV18" s="517">
        <v>2559</v>
      </c>
      <c r="BW18" s="517">
        <v>2619</v>
      </c>
      <c r="BX18" s="517">
        <v>2513</v>
      </c>
      <c r="BY18" s="517">
        <v>2408</v>
      </c>
      <c r="BZ18" s="517">
        <v>2276</v>
      </c>
      <c r="CA18" s="517">
        <v>2102</v>
      </c>
      <c r="CB18" s="517">
        <v>2040</v>
      </c>
      <c r="CC18" s="517">
        <v>2020</v>
      </c>
      <c r="CD18" s="517">
        <v>2035</v>
      </c>
      <c r="CE18" s="517">
        <v>1843</v>
      </c>
      <c r="CF18" s="517">
        <v>1584</v>
      </c>
      <c r="CG18" s="517">
        <v>1569</v>
      </c>
      <c r="CH18" s="517">
        <v>1500</v>
      </c>
      <c r="CI18" s="517">
        <v>1377</v>
      </c>
      <c r="CJ18" s="517">
        <v>1550</v>
      </c>
      <c r="CK18" s="517">
        <v>1540</v>
      </c>
      <c r="CL18" s="517">
        <v>1447</v>
      </c>
      <c r="CM18" s="517">
        <v>1428</v>
      </c>
      <c r="CN18" s="517">
        <v>1365</v>
      </c>
      <c r="CO18" s="517">
        <v>1296</v>
      </c>
      <c r="CP18" s="517">
        <v>1253</v>
      </c>
      <c r="CQ18" s="517">
        <v>1213</v>
      </c>
      <c r="CR18" s="517">
        <v>1183</v>
      </c>
      <c r="CS18" s="517">
        <v>1234</v>
      </c>
    </row>
    <row r="19" spans="1:97" customFormat="1" x14ac:dyDescent="0.2">
      <c r="A19" s="506" t="s">
        <v>22</v>
      </c>
      <c r="B19" s="517">
        <v>1718</v>
      </c>
      <c r="C19" s="519">
        <v>2085</v>
      </c>
      <c r="D19" s="517">
        <v>2060</v>
      </c>
      <c r="E19" s="517">
        <v>1902</v>
      </c>
      <c r="F19" s="517">
        <v>1757</v>
      </c>
      <c r="G19" s="517">
        <v>1906</v>
      </c>
      <c r="H19" s="517">
        <v>1907</v>
      </c>
      <c r="I19" s="517">
        <v>1799</v>
      </c>
      <c r="J19" s="517">
        <v>1942</v>
      </c>
      <c r="K19" s="517">
        <v>2236</v>
      </c>
      <c r="L19" s="517">
        <v>2256</v>
      </c>
      <c r="M19" s="517">
        <v>2312</v>
      </c>
      <c r="N19" s="517">
        <v>2190</v>
      </c>
      <c r="O19" s="517">
        <v>2505</v>
      </c>
      <c r="P19" s="517">
        <v>2702</v>
      </c>
      <c r="Q19" s="517">
        <v>2405</v>
      </c>
      <c r="R19" s="517">
        <v>2059</v>
      </c>
      <c r="S19" s="517">
        <v>2437</v>
      </c>
      <c r="T19" s="517">
        <v>2516</v>
      </c>
      <c r="U19" s="517">
        <v>2555</v>
      </c>
      <c r="V19" s="517">
        <v>2095</v>
      </c>
      <c r="W19" s="517">
        <v>2229</v>
      </c>
      <c r="X19" s="517">
        <v>2176</v>
      </c>
      <c r="Y19" s="517">
        <v>2074</v>
      </c>
      <c r="Z19" s="517">
        <v>2201</v>
      </c>
      <c r="AA19" s="517">
        <v>2419</v>
      </c>
      <c r="AB19" s="517">
        <v>2282</v>
      </c>
      <c r="AC19" s="517">
        <v>1761</v>
      </c>
      <c r="AD19" s="517">
        <v>1976</v>
      </c>
      <c r="AE19" s="517">
        <v>2201</v>
      </c>
      <c r="AF19" s="517">
        <v>2140</v>
      </c>
      <c r="AG19" s="517">
        <v>1879</v>
      </c>
      <c r="AH19" s="517">
        <v>1821</v>
      </c>
      <c r="AI19" s="517">
        <v>2047</v>
      </c>
      <c r="AJ19" s="517">
        <v>2254</v>
      </c>
      <c r="AK19" s="517">
        <v>2440</v>
      </c>
      <c r="AL19" s="517">
        <v>2082</v>
      </c>
      <c r="AM19" s="517">
        <v>2131</v>
      </c>
      <c r="AN19" s="517">
        <v>2277</v>
      </c>
      <c r="AO19" s="517">
        <v>1811</v>
      </c>
      <c r="AP19" s="517">
        <v>1707</v>
      </c>
      <c r="AQ19" s="517">
        <v>1855</v>
      </c>
      <c r="AR19" s="517">
        <v>1745</v>
      </c>
      <c r="AS19" s="517">
        <v>1680</v>
      </c>
      <c r="AT19" s="517">
        <v>1602</v>
      </c>
      <c r="AU19" s="517">
        <v>1951</v>
      </c>
      <c r="AV19" s="517">
        <v>1794</v>
      </c>
      <c r="AW19" s="517">
        <v>1892</v>
      </c>
      <c r="AX19" s="517">
        <v>1894</v>
      </c>
      <c r="AY19" s="517">
        <v>2004</v>
      </c>
      <c r="AZ19" s="517">
        <v>1925</v>
      </c>
      <c r="BA19" s="517">
        <v>2013</v>
      </c>
      <c r="BB19" s="517">
        <v>2045</v>
      </c>
      <c r="BC19" s="517">
        <v>2068</v>
      </c>
      <c r="BD19" s="517">
        <v>2080</v>
      </c>
      <c r="BE19" s="517">
        <v>2165</v>
      </c>
      <c r="BF19" s="517">
        <v>2020</v>
      </c>
      <c r="BG19" s="517">
        <v>2257</v>
      </c>
      <c r="BH19" s="517">
        <v>2364</v>
      </c>
      <c r="BI19" s="517">
        <v>2285</v>
      </c>
      <c r="BJ19" s="517">
        <v>2254</v>
      </c>
      <c r="BK19" s="517">
        <v>2433</v>
      </c>
      <c r="BL19" s="517">
        <v>2291</v>
      </c>
      <c r="BM19" s="517">
        <v>2101</v>
      </c>
      <c r="BN19" s="517">
        <v>2179</v>
      </c>
      <c r="BO19" s="517">
        <v>2244</v>
      </c>
      <c r="BP19" s="517">
        <v>2154</v>
      </c>
      <c r="BQ19" s="517">
        <v>1935</v>
      </c>
      <c r="BR19" s="517">
        <v>1876</v>
      </c>
      <c r="BS19" s="517">
        <v>2027</v>
      </c>
      <c r="BT19" s="517">
        <v>2316</v>
      </c>
      <c r="BU19" s="517">
        <v>2124</v>
      </c>
      <c r="BV19" s="517">
        <v>2032</v>
      </c>
      <c r="BW19" s="517">
        <v>1954</v>
      </c>
      <c r="BX19" s="517">
        <v>1926</v>
      </c>
      <c r="BY19" s="517">
        <v>1786</v>
      </c>
      <c r="BZ19" s="517">
        <v>1620</v>
      </c>
      <c r="CA19" s="517">
        <v>1626</v>
      </c>
      <c r="CB19" s="517">
        <v>1684</v>
      </c>
      <c r="CC19" s="517">
        <v>1615</v>
      </c>
      <c r="CD19" s="517">
        <v>1583</v>
      </c>
      <c r="CE19" s="517">
        <v>1655</v>
      </c>
      <c r="CF19" s="517">
        <v>1197</v>
      </c>
      <c r="CG19" s="517">
        <v>1446</v>
      </c>
      <c r="CH19" s="517">
        <v>1444</v>
      </c>
      <c r="CI19" s="517">
        <v>1342</v>
      </c>
      <c r="CJ19" s="517">
        <v>1500</v>
      </c>
      <c r="CK19" s="517">
        <v>1477</v>
      </c>
      <c r="CL19" s="517">
        <v>1379</v>
      </c>
      <c r="CM19" s="517">
        <v>1414</v>
      </c>
      <c r="CN19" s="517">
        <v>1325</v>
      </c>
      <c r="CO19" s="517">
        <v>1365</v>
      </c>
      <c r="CP19" s="517">
        <v>1364</v>
      </c>
      <c r="CQ19" s="517">
        <v>1386</v>
      </c>
      <c r="CR19" s="517">
        <v>1435</v>
      </c>
      <c r="CS19" s="517">
        <v>1367</v>
      </c>
    </row>
    <row r="20" spans="1:97" customFormat="1" x14ac:dyDescent="0.2">
      <c r="A20" s="506" t="s">
        <v>117</v>
      </c>
      <c r="B20" s="517">
        <v>3484</v>
      </c>
      <c r="C20" s="517">
        <v>4043</v>
      </c>
      <c r="D20" s="517">
        <v>4018</v>
      </c>
      <c r="E20" s="517">
        <v>4071</v>
      </c>
      <c r="F20" s="517">
        <v>4013</v>
      </c>
      <c r="G20" s="517">
        <v>4617</v>
      </c>
      <c r="H20" s="517">
        <v>4454</v>
      </c>
      <c r="I20" s="517">
        <v>4436</v>
      </c>
      <c r="J20" s="517">
        <v>4374</v>
      </c>
      <c r="K20" s="517">
        <v>4659</v>
      </c>
      <c r="L20" s="517">
        <v>5022</v>
      </c>
      <c r="M20" s="517">
        <v>4977</v>
      </c>
      <c r="N20" s="517">
        <v>4620</v>
      </c>
      <c r="O20" s="517">
        <v>4932</v>
      </c>
      <c r="P20" s="517">
        <v>4758</v>
      </c>
      <c r="Q20" s="517">
        <v>4443</v>
      </c>
      <c r="R20" s="517">
        <v>4217</v>
      </c>
      <c r="S20" s="517">
        <v>4830</v>
      </c>
      <c r="T20" s="517">
        <v>4481</v>
      </c>
      <c r="U20" s="517">
        <v>4720</v>
      </c>
      <c r="V20" s="517">
        <v>4180</v>
      </c>
      <c r="W20" s="517">
        <v>4654</v>
      </c>
      <c r="X20" s="517">
        <v>4769</v>
      </c>
      <c r="Y20" s="517">
        <v>4421</v>
      </c>
      <c r="Z20" s="517">
        <v>4348</v>
      </c>
      <c r="AA20" s="517">
        <v>5047</v>
      </c>
      <c r="AB20" s="517">
        <v>5268</v>
      </c>
      <c r="AC20" s="517">
        <v>4720</v>
      </c>
      <c r="AD20" s="517">
        <v>4750</v>
      </c>
      <c r="AE20" s="517">
        <v>5597</v>
      </c>
      <c r="AF20" s="517">
        <v>5573</v>
      </c>
      <c r="AG20" s="517">
        <v>4991</v>
      </c>
      <c r="AH20" s="517">
        <v>4872</v>
      </c>
      <c r="AI20" s="517">
        <v>4954</v>
      </c>
      <c r="AJ20" s="517">
        <v>5149</v>
      </c>
      <c r="AK20" s="517">
        <v>5070</v>
      </c>
      <c r="AL20" s="517">
        <v>4464</v>
      </c>
      <c r="AM20" s="517">
        <v>5213</v>
      </c>
      <c r="AN20" s="517">
        <v>4990</v>
      </c>
      <c r="AO20" s="517">
        <v>4702</v>
      </c>
      <c r="AP20" s="517">
        <v>4126</v>
      </c>
      <c r="AQ20" s="517">
        <v>4714</v>
      </c>
      <c r="AR20" s="517">
        <v>4458</v>
      </c>
      <c r="AS20" s="517">
        <v>4594</v>
      </c>
      <c r="AT20" s="517">
        <v>4199</v>
      </c>
      <c r="AU20" s="517">
        <v>4750</v>
      </c>
      <c r="AV20" s="517">
        <v>4587</v>
      </c>
      <c r="AW20" s="517">
        <v>4689</v>
      </c>
      <c r="AX20" s="517">
        <v>4293</v>
      </c>
      <c r="AY20" s="517">
        <v>4585</v>
      </c>
      <c r="AZ20" s="517">
        <v>4262</v>
      </c>
      <c r="BA20" s="517">
        <v>4493</v>
      </c>
      <c r="BB20" s="517">
        <v>4237</v>
      </c>
      <c r="BC20" s="517">
        <v>4300</v>
      </c>
      <c r="BD20" s="517">
        <v>4578</v>
      </c>
      <c r="BE20" s="517">
        <v>4199</v>
      </c>
      <c r="BF20" s="517">
        <v>4299</v>
      </c>
      <c r="BG20" s="517">
        <v>4380</v>
      </c>
      <c r="BH20" s="517">
        <v>4230</v>
      </c>
      <c r="BI20" s="517">
        <v>4080</v>
      </c>
      <c r="BJ20" s="517">
        <v>3638</v>
      </c>
      <c r="BK20" s="517">
        <v>3944</v>
      </c>
      <c r="BL20" s="517">
        <v>3781</v>
      </c>
      <c r="BM20" s="517">
        <v>3576</v>
      </c>
      <c r="BN20" s="517">
        <v>3442</v>
      </c>
      <c r="BO20" s="517">
        <v>3758</v>
      </c>
      <c r="BP20" s="517">
        <v>3718</v>
      </c>
      <c r="BQ20" s="517">
        <v>3493</v>
      </c>
      <c r="BR20" s="517">
        <v>3348</v>
      </c>
      <c r="BS20" s="517">
        <v>3779</v>
      </c>
      <c r="BT20" s="517">
        <v>3919</v>
      </c>
      <c r="BU20" s="517">
        <v>3988</v>
      </c>
      <c r="BV20" s="517">
        <v>3950</v>
      </c>
      <c r="BW20" s="517">
        <v>4345</v>
      </c>
      <c r="BX20" s="517">
        <v>4102</v>
      </c>
      <c r="BY20" s="517">
        <v>3748</v>
      </c>
      <c r="BZ20" s="517">
        <v>3848</v>
      </c>
      <c r="CA20" s="517">
        <v>4170</v>
      </c>
      <c r="CB20" s="517">
        <v>4245</v>
      </c>
      <c r="CC20" s="517">
        <v>4017</v>
      </c>
      <c r="CD20" s="517">
        <v>3822</v>
      </c>
      <c r="CE20" s="517">
        <v>3978</v>
      </c>
      <c r="CF20" s="517">
        <v>2963</v>
      </c>
      <c r="CG20" s="517">
        <v>3663</v>
      </c>
      <c r="CH20" s="517">
        <v>3338</v>
      </c>
      <c r="CI20" s="517">
        <v>3699</v>
      </c>
      <c r="CJ20" s="517">
        <v>3806</v>
      </c>
      <c r="CK20" s="517">
        <v>3596</v>
      </c>
      <c r="CL20" s="517">
        <v>3609</v>
      </c>
      <c r="CM20" s="517">
        <v>3988</v>
      </c>
      <c r="CN20" s="517">
        <v>3684</v>
      </c>
      <c r="CO20" s="517">
        <v>3868</v>
      </c>
      <c r="CP20" s="517">
        <v>3590</v>
      </c>
      <c r="CQ20" s="517">
        <v>4012</v>
      </c>
      <c r="CR20" s="517">
        <v>3759</v>
      </c>
      <c r="CS20" s="517">
        <v>3546</v>
      </c>
    </row>
    <row r="21" spans="1:97" x14ac:dyDescent="0.2">
      <c r="A21" s="506" t="s">
        <v>490</v>
      </c>
      <c r="B21" s="517">
        <v>1679</v>
      </c>
      <c r="C21" s="519">
        <v>2031</v>
      </c>
      <c r="D21" s="517">
        <v>1997</v>
      </c>
      <c r="E21" s="517">
        <v>1817</v>
      </c>
      <c r="F21" s="517">
        <v>1696</v>
      </c>
      <c r="G21" s="517">
        <v>1852</v>
      </c>
      <c r="H21" s="517">
        <v>1845</v>
      </c>
      <c r="I21" s="517">
        <v>1702</v>
      </c>
      <c r="J21" s="517">
        <v>1852</v>
      </c>
      <c r="K21" s="517">
        <v>2113</v>
      </c>
      <c r="L21" s="517">
        <v>2100</v>
      </c>
      <c r="M21" s="517">
        <v>2174</v>
      </c>
      <c r="N21" s="517">
        <v>2090</v>
      </c>
      <c r="O21" s="517">
        <v>2382</v>
      </c>
      <c r="P21" s="517">
        <v>2554</v>
      </c>
      <c r="Q21" s="517">
        <v>2269</v>
      </c>
      <c r="R21" s="517">
        <v>1926</v>
      </c>
      <c r="S21" s="517">
        <v>2323</v>
      </c>
      <c r="T21" s="517">
        <v>2354</v>
      </c>
      <c r="U21" s="517">
        <v>2375</v>
      </c>
      <c r="V21" s="517">
        <v>1964</v>
      </c>
      <c r="W21" s="517">
        <v>2118</v>
      </c>
      <c r="X21" s="517">
        <v>2054</v>
      </c>
      <c r="Y21" s="517">
        <v>1959</v>
      </c>
      <c r="Z21" s="517">
        <v>2058</v>
      </c>
      <c r="AA21" s="517">
        <v>2269</v>
      </c>
      <c r="AB21" s="517">
        <v>2125</v>
      </c>
      <c r="AC21" s="517">
        <v>1637</v>
      </c>
      <c r="AD21" s="517">
        <v>1857</v>
      </c>
      <c r="AE21" s="517">
        <v>2065</v>
      </c>
      <c r="AF21" s="517">
        <v>2010</v>
      </c>
      <c r="AG21" s="517">
        <v>1759</v>
      </c>
      <c r="AH21" s="517">
        <v>1708</v>
      </c>
      <c r="AI21" s="517">
        <v>1896</v>
      </c>
      <c r="AJ21" s="517">
        <v>2072</v>
      </c>
      <c r="AK21" s="517">
        <v>2256</v>
      </c>
      <c r="AL21" s="517">
        <v>1971</v>
      </c>
      <c r="AM21" s="517">
        <v>2007</v>
      </c>
      <c r="AN21" s="517">
        <v>2128</v>
      </c>
      <c r="AO21" s="517">
        <v>1680</v>
      </c>
      <c r="AP21" s="517">
        <v>1602</v>
      </c>
      <c r="AQ21" s="517">
        <v>1752</v>
      </c>
      <c r="AR21" s="517">
        <v>1658</v>
      </c>
      <c r="AS21" s="517">
        <v>1577</v>
      </c>
      <c r="AT21" s="517">
        <v>1514</v>
      </c>
      <c r="AU21" s="517">
        <v>1835</v>
      </c>
      <c r="AV21" s="517">
        <v>1668</v>
      </c>
      <c r="AW21" s="517">
        <v>1766</v>
      </c>
      <c r="AX21" s="517">
        <v>1770</v>
      </c>
      <c r="AY21" s="517">
        <v>1860</v>
      </c>
      <c r="AZ21" s="517">
        <v>1768</v>
      </c>
      <c r="BA21" s="517">
        <v>1854</v>
      </c>
      <c r="BB21" s="517">
        <v>1893</v>
      </c>
      <c r="BC21" s="517">
        <v>1960</v>
      </c>
      <c r="BD21" s="517">
        <v>1929</v>
      </c>
      <c r="BE21" s="517">
        <v>1992</v>
      </c>
      <c r="BF21" s="517">
        <v>1877</v>
      </c>
      <c r="BG21" s="517">
        <v>2125</v>
      </c>
      <c r="BH21" s="517">
        <v>2178</v>
      </c>
      <c r="BI21" s="517">
        <v>2076</v>
      </c>
      <c r="BJ21" s="517">
        <v>2041</v>
      </c>
      <c r="BK21" s="517">
        <v>2242</v>
      </c>
      <c r="BL21" s="517">
        <v>2110</v>
      </c>
      <c r="BM21" s="517">
        <v>1925</v>
      </c>
      <c r="BN21" s="517">
        <v>1998</v>
      </c>
      <c r="BO21" s="517">
        <v>2057</v>
      </c>
      <c r="BP21" s="517">
        <v>1985</v>
      </c>
      <c r="BQ21" s="517">
        <v>1783</v>
      </c>
      <c r="BR21" s="517">
        <v>1732</v>
      </c>
      <c r="BS21" s="517">
        <v>1869</v>
      </c>
      <c r="BT21" s="517">
        <v>2120</v>
      </c>
      <c r="BU21" s="517">
        <v>1952</v>
      </c>
      <c r="BV21" s="517">
        <v>1857</v>
      </c>
      <c r="BW21" s="517">
        <v>1815</v>
      </c>
      <c r="BX21" s="517">
        <v>1791</v>
      </c>
      <c r="BY21" s="517">
        <v>1658</v>
      </c>
      <c r="BZ21" s="517">
        <v>1497</v>
      </c>
      <c r="CA21" s="517">
        <v>1537</v>
      </c>
      <c r="CB21" s="517">
        <v>1586</v>
      </c>
      <c r="CC21" s="517">
        <v>1522</v>
      </c>
      <c r="CD21" s="517">
        <v>1488</v>
      </c>
      <c r="CE21" s="517">
        <v>1534</v>
      </c>
      <c r="CF21" s="517">
        <v>1127</v>
      </c>
      <c r="CG21" s="517">
        <v>1328</v>
      </c>
      <c r="CH21" s="517">
        <v>1336</v>
      </c>
      <c r="CI21" s="517">
        <v>1243</v>
      </c>
      <c r="CJ21" s="517">
        <v>1347</v>
      </c>
      <c r="CK21" s="517">
        <v>1376</v>
      </c>
      <c r="CL21" s="517">
        <v>1267</v>
      </c>
      <c r="CM21" s="517">
        <v>1307</v>
      </c>
      <c r="CN21" s="517">
        <v>1248</v>
      </c>
      <c r="CO21" s="517">
        <v>1243</v>
      </c>
      <c r="CP21" s="517">
        <v>1286</v>
      </c>
      <c r="CQ21" s="517">
        <v>1280</v>
      </c>
      <c r="CR21" s="517">
        <v>1354</v>
      </c>
      <c r="CS21" s="517">
        <v>1272</v>
      </c>
    </row>
    <row r="22" spans="1:97" x14ac:dyDescent="0.2">
      <c r="A22" s="506" t="s">
        <v>491</v>
      </c>
      <c r="B22" s="517">
        <v>2852</v>
      </c>
      <c r="C22" s="517">
        <v>3440</v>
      </c>
      <c r="D22" s="517">
        <v>3327</v>
      </c>
      <c r="E22" s="517">
        <v>3227</v>
      </c>
      <c r="F22" s="517">
        <v>3215</v>
      </c>
      <c r="G22" s="517">
        <v>3785</v>
      </c>
      <c r="H22" s="517">
        <v>3494</v>
      </c>
      <c r="I22" s="517">
        <v>3429</v>
      </c>
      <c r="J22" s="517">
        <v>3352</v>
      </c>
      <c r="K22" s="517">
        <v>3700</v>
      </c>
      <c r="L22" s="517">
        <v>3992</v>
      </c>
      <c r="M22" s="517">
        <v>3882</v>
      </c>
      <c r="N22" s="517">
        <v>3550</v>
      </c>
      <c r="O22" s="517">
        <v>3939</v>
      </c>
      <c r="P22" s="517">
        <v>3610</v>
      </c>
      <c r="Q22" s="517">
        <v>3400</v>
      </c>
      <c r="R22" s="517">
        <v>3241</v>
      </c>
      <c r="S22" s="517">
        <v>3828</v>
      </c>
      <c r="T22" s="517">
        <v>3433</v>
      </c>
      <c r="U22" s="517">
        <v>3599</v>
      </c>
      <c r="V22" s="517">
        <v>3216</v>
      </c>
      <c r="W22" s="517">
        <v>3643</v>
      </c>
      <c r="X22" s="517">
        <v>3659</v>
      </c>
      <c r="Y22" s="517">
        <v>3329</v>
      </c>
      <c r="Z22" s="517">
        <v>3248</v>
      </c>
      <c r="AA22" s="517">
        <v>3842</v>
      </c>
      <c r="AB22" s="517">
        <v>3783</v>
      </c>
      <c r="AC22" s="517">
        <v>3357</v>
      </c>
      <c r="AD22" s="517">
        <v>3379</v>
      </c>
      <c r="AE22" s="517">
        <v>4049</v>
      </c>
      <c r="AF22" s="517">
        <v>3892</v>
      </c>
      <c r="AG22" s="517">
        <v>3578</v>
      </c>
      <c r="AH22" s="517">
        <v>3449</v>
      </c>
      <c r="AI22" s="517">
        <v>3550</v>
      </c>
      <c r="AJ22" s="517">
        <v>3743</v>
      </c>
      <c r="AK22" s="517">
        <v>3739</v>
      </c>
      <c r="AL22" s="517">
        <v>3242</v>
      </c>
      <c r="AM22" s="517">
        <v>3876</v>
      </c>
      <c r="AN22" s="517">
        <v>3630</v>
      </c>
      <c r="AO22" s="517">
        <v>3430</v>
      </c>
      <c r="AP22" s="517">
        <v>3015</v>
      </c>
      <c r="AQ22" s="517">
        <v>3366</v>
      </c>
      <c r="AR22" s="517">
        <v>3124</v>
      </c>
      <c r="AS22" s="517">
        <v>3141</v>
      </c>
      <c r="AT22" s="517">
        <v>2862</v>
      </c>
      <c r="AU22" s="517">
        <v>3214</v>
      </c>
      <c r="AV22" s="517">
        <v>3075</v>
      </c>
      <c r="AW22" s="517">
        <v>3090</v>
      </c>
      <c r="AX22" s="517">
        <v>2760</v>
      </c>
      <c r="AY22" s="517">
        <v>3031</v>
      </c>
      <c r="AZ22" s="517">
        <v>2805</v>
      </c>
      <c r="BA22" s="517">
        <v>3030</v>
      </c>
      <c r="BB22" s="517">
        <v>2727</v>
      </c>
      <c r="BC22" s="517">
        <v>2922</v>
      </c>
      <c r="BD22" s="517">
        <v>3074</v>
      </c>
      <c r="BE22" s="517">
        <v>2831</v>
      </c>
      <c r="BF22" s="517">
        <v>2872</v>
      </c>
      <c r="BG22" s="517">
        <v>2990</v>
      </c>
      <c r="BH22" s="517">
        <v>2724</v>
      </c>
      <c r="BI22" s="517">
        <v>2701</v>
      </c>
      <c r="BJ22" s="517">
        <v>2360</v>
      </c>
      <c r="BK22" s="517">
        <v>2702</v>
      </c>
      <c r="BL22" s="517">
        <v>2622</v>
      </c>
      <c r="BM22" s="517">
        <v>2580</v>
      </c>
      <c r="BN22" s="517">
        <v>2493</v>
      </c>
      <c r="BO22" s="517">
        <v>2709</v>
      </c>
      <c r="BP22" s="517">
        <v>2636</v>
      </c>
      <c r="BQ22" s="517">
        <v>2576</v>
      </c>
      <c r="BR22" s="517">
        <v>2401</v>
      </c>
      <c r="BS22" s="517">
        <v>2839</v>
      </c>
      <c r="BT22" s="517">
        <v>2796</v>
      </c>
      <c r="BU22" s="517">
        <v>2923</v>
      </c>
      <c r="BV22" s="517">
        <v>2867</v>
      </c>
      <c r="BW22" s="517">
        <v>3106</v>
      </c>
      <c r="BX22" s="517">
        <v>2889</v>
      </c>
      <c r="BY22" s="517">
        <v>2590</v>
      </c>
      <c r="BZ22" s="517">
        <v>2765</v>
      </c>
      <c r="CA22" s="517">
        <v>3009</v>
      </c>
      <c r="CB22" s="517">
        <v>2981</v>
      </c>
      <c r="CC22" s="517">
        <v>2875</v>
      </c>
      <c r="CD22" s="517">
        <v>2569</v>
      </c>
      <c r="CE22" s="517">
        <v>2826</v>
      </c>
      <c r="CF22" s="517">
        <v>2133</v>
      </c>
      <c r="CG22" s="517">
        <v>2550</v>
      </c>
      <c r="CH22" s="517">
        <v>2285</v>
      </c>
      <c r="CI22" s="517">
        <v>2560</v>
      </c>
      <c r="CJ22" s="517">
        <v>2615</v>
      </c>
      <c r="CK22" s="517">
        <v>2494</v>
      </c>
      <c r="CL22" s="517">
        <v>2472</v>
      </c>
      <c r="CM22" s="517">
        <v>2799</v>
      </c>
      <c r="CN22" s="517">
        <v>2510</v>
      </c>
      <c r="CO22" s="517">
        <v>2729</v>
      </c>
      <c r="CP22" s="517">
        <v>2502</v>
      </c>
      <c r="CQ22" s="517">
        <v>2791</v>
      </c>
      <c r="CR22" s="517">
        <v>2557</v>
      </c>
      <c r="CS22" s="517">
        <v>2431</v>
      </c>
    </row>
    <row r="23" spans="1:97" customFormat="1" x14ac:dyDescent="0.2">
      <c r="A23" s="498" t="s">
        <v>463</v>
      </c>
      <c r="B23" s="517">
        <v>45143</v>
      </c>
      <c r="C23" s="517">
        <v>48188</v>
      </c>
      <c r="D23" s="517">
        <v>51237</v>
      </c>
      <c r="E23" s="517">
        <v>53672</v>
      </c>
      <c r="F23" s="517">
        <v>55883</v>
      </c>
      <c r="G23" s="517">
        <v>57392</v>
      </c>
      <c r="H23" s="517">
        <v>58523</v>
      </c>
      <c r="I23" s="517">
        <v>58367</v>
      </c>
      <c r="J23" s="517">
        <v>58729</v>
      </c>
      <c r="K23" s="517">
        <v>59329</v>
      </c>
      <c r="L23" s="517">
        <v>59737</v>
      </c>
      <c r="M23" s="517">
        <v>59925</v>
      </c>
      <c r="N23" s="517">
        <v>60093</v>
      </c>
      <c r="O23" s="517">
        <v>59370</v>
      </c>
      <c r="P23" s="517">
        <v>58687</v>
      </c>
      <c r="Q23" s="517">
        <v>58308</v>
      </c>
      <c r="R23" s="517">
        <v>58076</v>
      </c>
      <c r="S23" s="517">
        <v>58031</v>
      </c>
      <c r="T23" s="517">
        <v>58705</v>
      </c>
      <c r="U23" s="517">
        <v>59484</v>
      </c>
      <c r="V23" s="517">
        <v>60163</v>
      </c>
      <c r="W23" s="517">
        <v>60591</v>
      </c>
      <c r="X23" s="517">
        <v>60531</v>
      </c>
      <c r="Y23" s="517">
        <v>61064</v>
      </c>
      <c r="Z23" s="517">
        <v>61219</v>
      </c>
      <c r="AA23" s="517">
        <v>62223</v>
      </c>
      <c r="AB23" s="517">
        <v>62971</v>
      </c>
      <c r="AC23" s="517">
        <v>63025</v>
      </c>
      <c r="AD23" s="517">
        <v>63444</v>
      </c>
      <c r="AE23" s="517">
        <v>63233</v>
      </c>
      <c r="AF23" s="517">
        <v>63141</v>
      </c>
      <c r="AG23" s="517">
        <v>62743</v>
      </c>
      <c r="AH23" s="517">
        <v>61893</v>
      </c>
      <c r="AI23" s="517">
        <v>60548</v>
      </c>
      <c r="AJ23" s="517">
        <v>58774</v>
      </c>
      <c r="AK23" s="517">
        <v>57915</v>
      </c>
      <c r="AL23" s="517">
        <v>57991</v>
      </c>
      <c r="AM23" s="517">
        <v>59041</v>
      </c>
      <c r="AN23" s="517">
        <v>60370</v>
      </c>
      <c r="AO23" s="517">
        <v>60541</v>
      </c>
      <c r="AP23" s="517">
        <v>59376</v>
      </c>
      <c r="AQ23" s="517">
        <v>57488</v>
      </c>
      <c r="AR23" s="517">
        <v>55162</v>
      </c>
      <c r="AS23" s="517">
        <v>53425</v>
      </c>
      <c r="AT23" s="517">
        <v>52242</v>
      </c>
      <c r="AU23" s="517">
        <v>51533</v>
      </c>
      <c r="AV23" s="517">
        <v>51994</v>
      </c>
      <c r="AW23" s="517">
        <v>53199</v>
      </c>
      <c r="AX23" s="517">
        <v>54227</v>
      </c>
      <c r="AY23" s="517">
        <v>55000</v>
      </c>
      <c r="AZ23" s="517">
        <v>54670</v>
      </c>
      <c r="BA23" s="517">
        <v>53706</v>
      </c>
      <c r="BB23" s="517">
        <v>53045</v>
      </c>
      <c r="BC23" s="517">
        <v>52611</v>
      </c>
      <c r="BD23" s="517">
        <v>52804</v>
      </c>
      <c r="BE23" s="517">
        <v>53298</v>
      </c>
      <c r="BF23" s="517">
        <v>54230</v>
      </c>
      <c r="BG23" s="517">
        <v>55559</v>
      </c>
      <c r="BH23" s="517">
        <v>56892</v>
      </c>
      <c r="BI23" s="517">
        <v>58036</v>
      </c>
      <c r="BJ23" s="517">
        <v>58738</v>
      </c>
      <c r="BK23" s="517">
        <v>59106</v>
      </c>
      <c r="BL23" s="517">
        <v>59175</v>
      </c>
      <c r="BM23" s="517">
        <v>59045</v>
      </c>
      <c r="BN23" s="517">
        <v>58692</v>
      </c>
      <c r="BO23" s="517">
        <v>58392</v>
      </c>
      <c r="BP23" s="517">
        <v>57850</v>
      </c>
      <c r="BQ23" s="517">
        <v>57338</v>
      </c>
      <c r="BR23" s="517">
        <v>56796</v>
      </c>
      <c r="BS23" s="517">
        <v>55726</v>
      </c>
      <c r="BT23" s="517">
        <v>54725</v>
      </c>
      <c r="BU23" s="517">
        <v>53790</v>
      </c>
      <c r="BV23" s="517">
        <v>52987</v>
      </c>
      <c r="BW23" s="517">
        <v>52714</v>
      </c>
      <c r="BX23" s="517">
        <v>52339</v>
      </c>
      <c r="BY23" s="517">
        <v>51750</v>
      </c>
      <c r="BZ23" s="517">
        <v>51109</v>
      </c>
      <c r="CA23" s="517">
        <v>50154</v>
      </c>
      <c r="CB23" s="517">
        <v>49526</v>
      </c>
      <c r="CC23" s="517">
        <v>48880</v>
      </c>
      <c r="CD23" s="517">
        <v>47880</v>
      </c>
      <c r="CE23" s="517">
        <v>46518</v>
      </c>
      <c r="CF23" s="517">
        <v>40608</v>
      </c>
      <c r="CG23" s="517">
        <v>39306</v>
      </c>
      <c r="CH23" s="517">
        <v>37441</v>
      </c>
      <c r="CI23" s="517">
        <v>35624</v>
      </c>
      <c r="CJ23" s="517">
        <v>39084</v>
      </c>
      <c r="CK23" s="517">
        <v>38207</v>
      </c>
      <c r="CL23" s="517">
        <v>38313</v>
      </c>
      <c r="CM23" s="517">
        <v>38531</v>
      </c>
      <c r="CN23" s="517">
        <v>37915</v>
      </c>
      <c r="CO23" s="517">
        <v>37365</v>
      </c>
      <c r="CP23" s="517">
        <v>36799</v>
      </c>
      <c r="CQ23" s="517">
        <v>36398</v>
      </c>
      <c r="CR23" s="517">
        <v>35700</v>
      </c>
      <c r="CS23" s="517">
        <v>34672</v>
      </c>
    </row>
    <row r="24" spans="1:97" customFormat="1" x14ac:dyDescent="0.2">
      <c r="A24" s="498" t="s">
        <v>464</v>
      </c>
      <c r="B24" s="517">
        <v>28545</v>
      </c>
      <c r="C24" s="517">
        <v>30246</v>
      </c>
      <c r="D24" s="517">
        <v>32156</v>
      </c>
      <c r="E24" s="517">
        <v>33499</v>
      </c>
      <c r="F24" s="517">
        <v>34879</v>
      </c>
      <c r="G24" s="517">
        <v>36166</v>
      </c>
      <c r="H24" s="517">
        <v>36902</v>
      </c>
      <c r="I24" s="517">
        <v>37032</v>
      </c>
      <c r="J24" s="517">
        <v>37437</v>
      </c>
      <c r="K24" s="517">
        <v>37779</v>
      </c>
      <c r="L24" s="517">
        <v>37996</v>
      </c>
      <c r="M24" s="517">
        <v>38276</v>
      </c>
      <c r="N24" s="517">
        <v>38554</v>
      </c>
      <c r="O24" s="517">
        <v>38409</v>
      </c>
      <c r="P24" s="517">
        <v>37998</v>
      </c>
      <c r="Q24" s="517">
        <v>37427</v>
      </c>
      <c r="R24" s="517">
        <v>37197</v>
      </c>
      <c r="S24" s="517">
        <v>36671</v>
      </c>
      <c r="T24" s="517">
        <v>36838</v>
      </c>
      <c r="U24" s="517">
        <v>37116</v>
      </c>
      <c r="V24" s="517">
        <v>37056</v>
      </c>
      <c r="W24" s="517">
        <v>37084</v>
      </c>
      <c r="X24" s="517">
        <v>36750</v>
      </c>
      <c r="Y24" s="517">
        <v>36806</v>
      </c>
      <c r="Z24" s="517">
        <v>36700</v>
      </c>
      <c r="AA24" s="517">
        <v>37442</v>
      </c>
      <c r="AB24" s="517">
        <v>38052</v>
      </c>
      <c r="AC24" s="517">
        <v>38328</v>
      </c>
      <c r="AD24" s="517">
        <v>38710</v>
      </c>
      <c r="AE24" s="517">
        <v>38484</v>
      </c>
      <c r="AF24" s="517">
        <v>38342</v>
      </c>
      <c r="AG24" s="517">
        <v>37998</v>
      </c>
      <c r="AH24" s="517">
        <v>37545</v>
      </c>
      <c r="AI24" s="517">
        <v>36763</v>
      </c>
      <c r="AJ24" s="517">
        <v>35671</v>
      </c>
      <c r="AK24" s="517">
        <v>35470</v>
      </c>
      <c r="AL24" s="517">
        <v>35759</v>
      </c>
      <c r="AM24" s="517">
        <v>36419</v>
      </c>
      <c r="AN24" s="517">
        <v>37415</v>
      </c>
      <c r="AO24" s="517">
        <v>37576</v>
      </c>
      <c r="AP24" s="517">
        <v>36637</v>
      </c>
      <c r="AQ24" s="517">
        <v>35378</v>
      </c>
      <c r="AR24" s="517">
        <v>34018</v>
      </c>
      <c r="AS24" s="517">
        <v>33108</v>
      </c>
      <c r="AT24" s="517">
        <v>32896</v>
      </c>
      <c r="AU24" s="517">
        <v>32995</v>
      </c>
      <c r="AV24" s="517">
        <v>34273</v>
      </c>
      <c r="AW24" s="517">
        <v>35911</v>
      </c>
      <c r="AX24" s="517">
        <v>37671</v>
      </c>
      <c r="AY24" s="517">
        <v>39297</v>
      </c>
      <c r="AZ24" s="517">
        <v>39759</v>
      </c>
      <c r="BA24" s="517">
        <v>39345</v>
      </c>
      <c r="BB24" s="517">
        <v>38817</v>
      </c>
      <c r="BC24" s="517">
        <v>38761</v>
      </c>
      <c r="BD24" s="517">
        <v>38985</v>
      </c>
      <c r="BE24" s="517">
        <v>39686</v>
      </c>
      <c r="BF24" s="517">
        <v>40982</v>
      </c>
      <c r="BG24" s="517">
        <v>42565</v>
      </c>
      <c r="BH24" s="517">
        <v>44257</v>
      </c>
      <c r="BI24" s="517">
        <v>45480</v>
      </c>
      <c r="BJ24" s="517">
        <v>46369</v>
      </c>
      <c r="BK24" s="517">
        <v>46830</v>
      </c>
      <c r="BL24" s="517">
        <v>46749</v>
      </c>
      <c r="BM24" s="517">
        <v>46844</v>
      </c>
      <c r="BN24" s="517">
        <v>46580</v>
      </c>
      <c r="BO24" s="517">
        <v>46407</v>
      </c>
      <c r="BP24" s="517">
        <v>45884</v>
      </c>
      <c r="BQ24" s="517">
        <v>45318</v>
      </c>
      <c r="BR24" s="517">
        <v>44942</v>
      </c>
      <c r="BS24" s="517">
        <v>44023</v>
      </c>
      <c r="BT24" s="517">
        <v>43243</v>
      </c>
      <c r="BU24" s="517">
        <v>42485</v>
      </c>
      <c r="BV24" s="517">
        <v>41813</v>
      </c>
      <c r="BW24" s="517">
        <v>41623</v>
      </c>
      <c r="BX24" s="517">
        <v>41433</v>
      </c>
      <c r="BY24" s="517">
        <v>40914</v>
      </c>
      <c r="BZ24" s="517">
        <v>40484</v>
      </c>
      <c r="CA24" s="517">
        <v>39671</v>
      </c>
      <c r="CB24" s="517">
        <v>39337</v>
      </c>
      <c r="CC24" s="517">
        <v>39029</v>
      </c>
      <c r="CD24" s="517">
        <v>38336</v>
      </c>
      <c r="CE24" s="517">
        <v>37384</v>
      </c>
      <c r="CF24" s="517">
        <v>33028</v>
      </c>
      <c r="CG24" s="517">
        <v>32942</v>
      </c>
      <c r="CH24" s="517">
        <v>32139</v>
      </c>
      <c r="CI24" s="517">
        <v>31365</v>
      </c>
      <c r="CJ24" s="517">
        <v>34571</v>
      </c>
      <c r="CK24" s="517">
        <v>33474</v>
      </c>
      <c r="CL24" s="517">
        <v>33282</v>
      </c>
      <c r="CM24" s="517">
        <v>33267</v>
      </c>
      <c r="CN24" s="517">
        <v>32260</v>
      </c>
      <c r="CO24" s="517">
        <v>31524</v>
      </c>
      <c r="CP24" s="517">
        <v>30888</v>
      </c>
      <c r="CQ24" s="517">
        <v>30368</v>
      </c>
      <c r="CR24" s="517">
        <v>29645</v>
      </c>
      <c r="CS24" s="517">
        <v>28743</v>
      </c>
    </row>
    <row r="25" spans="1:97" customFormat="1" x14ac:dyDescent="0.2">
      <c r="A25" s="498" t="s">
        <v>474</v>
      </c>
      <c r="B25" s="517">
        <v>30649</v>
      </c>
      <c r="C25" s="517">
        <v>32478</v>
      </c>
      <c r="D25" s="517">
        <v>34452</v>
      </c>
      <c r="E25" s="517">
        <v>36533</v>
      </c>
      <c r="F25" s="517">
        <v>37912</v>
      </c>
      <c r="G25" s="517">
        <v>38051</v>
      </c>
      <c r="H25" s="517">
        <v>37797</v>
      </c>
      <c r="I25" s="517">
        <v>37268</v>
      </c>
      <c r="J25" s="517">
        <v>36988</v>
      </c>
      <c r="K25" s="517">
        <v>36571</v>
      </c>
      <c r="L25" s="517">
        <v>36431</v>
      </c>
      <c r="M25" s="517">
        <v>36569</v>
      </c>
      <c r="N25" s="517">
        <v>36733</v>
      </c>
      <c r="O25" s="517">
        <v>36972</v>
      </c>
      <c r="P25" s="517">
        <v>36831</v>
      </c>
      <c r="Q25" s="517">
        <v>36111</v>
      </c>
      <c r="R25" s="517">
        <v>35392</v>
      </c>
      <c r="S25" s="517">
        <v>34736</v>
      </c>
      <c r="T25" s="517">
        <v>34566</v>
      </c>
      <c r="U25" s="517">
        <v>35139</v>
      </c>
      <c r="V25" s="517">
        <v>36401</v>
      </c>
      <c r="W25" s="517">
        <v>37788</v>
      </c>
      <c r="X25" s="517">
        <v>38607</v>
      </c>
      <c r="Y25" s="517">
        <v>39223</v>
      </c>
      <c r="Z25" s="517">
        <v>39097</v>
      </c>
      <c r="AA25" s="517">
        <v>38864</v>
      </c>
      <c r="AB25" s="517">
        <v>38947</v>
      </c>
      <c r="AC25" s="517">
        <v>38854</v>
      </c>
      <c r="AD25" s="517">
        <v>38656</v>
      </c>
      <c r="AE25" s="517">
        <v>38815</v>
      </c>
      <c r="AF25" s="517">
        <v>39152</v>
      </c>
      <c r="AG25" s="517">
        <v>39844</v>
      </c>
      <c r="AH25" s="517">
        <v>40974</v>
      </c>
      <c r="AI25" s="517">
        <v>42315</v>
      </c>
      <c r="AJ25" s="517">
        <v>43147</v>
      </c>
      <c r="AK25" s="517">
        <v>43810</v>
      </c>
      <c r="AL25" s="517">
        <v>44309</v>
      </c>
      <c r="AM25" s="517">
        <v>44838</v>
      </c>
      <c r="AN25" s="517">
        <v>45602</v>
      </c>
      <c r="AO25" s="517">
        <v>44883</v>
      </c>
      <c r="AP25" s="517">
        <v>41796</v>
      </c>
      <c r="AQ25" s="517">
        <v>37890</v>
      </c>
      <c r="AR25" s="517">
        <v>33671</v>
      </c>
      <c r="AS25" s="517">
        <v>30734</v>
      </c>
      <c r="AT25" s="517">
        <v>29735</v>
      </c>
      <c r="AU25" s="517">
        <v>28771</v>
      </c>
      <c r="AV25" s="517">
        <v>27983</v>
      </c>
      <c r="AW25" s="517">
        <v>27522</v>
      </c>
      <c r="AX25" s="517">
        <v>27215</v>
      </c>
      <c r="AY25" s="517">
        <v>26823</v>
      </c>
      <c r="AZ25" s="517">
        <v>26890</v>
      </c>
      <c r="BA25" s="517">
        <v>26801</v>
      </c>
      <c r="BB25" s="517">
        <v>26634</v>
      </c>
      <c r="BC25" s="517">
        <v>26415</v>
      </c>
      <c r="BD25" s="517">
        <v>25827</v>
      </c>
      <c r="BE25" s="517">
        <v>25180</v>
      </c>
      <c r="BF25" s="517">
        <v>25131</v>
      </c>
      <c r="BG25" s="517">
        <v>25878</v>
      </c>
      <c r="BH25" s="517">
        <v>26518</v>
      </c>
      <c r="BI25" s="517">
        <v>27074</v>
      </c>
      <c r="BJ25" s="517">
        <v>27394</v>
      </c>
      <c r="BK25" s="517">
        <v>27026</v>
      </c>
      <c r="BL25" s="517">
        <v>26870</v>
      </c>
      <c r="BM25" s="517">
        <v>26836</v>
      </c>
      <c r="BN25" s="517">
        <v>26540</v>
      </c>
      <c r="BO25" s="517">
        <v>26329</v>
      </c>
      <c r="BP25" s="517">
        <v>26081</v>
      </c>
      <c r="BQ25" s="517">
        <v>25702</v>
      </c>
      <c r="BR25" s="517">
        <v>25258</v>
      </c>
      <c r="BS25" s="517">
        <v>24798</v>
      </c>
      <c r="BT25" s="517">
        <v>24075</v>
      </c>
      <c r="BU25" s="517">
        <v>23444</v>
      </c>
      <c r="BV25" s="517">
        <v>23200</v>
      </c>
      <c r="BW25" s="517">
        <v>23183</v>
      </c>
      <c r="BX25" s="517">
        <v>23572</v>
      </c>
      <c r="BY25" s="517">
        <v>24084</v>
      </c>
      <c r="BZ25" s="517">
        <v>24261</v>
      </c>
      <c r="CA25" s="517">
        <v>24188</v>
      </c>
      <c r="CB25" s="517">
        <v>23819</v>
      </c>
      <c r="CC25" s="517">
        <v>23288</v>
      </c>
      <c r="CD25" s="517">
        <v>22705</v>
      </c>
      <c r="CE25" s="517">
        <v>21908</v>
      </c>
      <c r="CF25" s="517">
        <v>20068</v>
      </c>
      <c r="CG25" s="517">
        <v>19325</v>
      </c>
      <c r="CH25" s="517">
        <v>18686</v>
      </c>
      <c r="CI25" s="517">
        <v>18209</v>
      </c>
      <c r="CJ25" s="517">
        <v>19136</v>
      </c>
      <c r="CK25" s="517">
        <v>18745</v>
      </c>
      <c r="CL25" s="517">
        <v>18158</v>
      </c>
      <c r="CM25" s="517">
        <v>17631</v>
      </c>
      <c r="CN25" s="517">
        <v>16696</v>
      </c>
      <c r="CO25" s="517">
        <v>15968</v>
      </c>
      <c r="CP25" s="517">
        <v>15408</v>
      </c>
      <c r="CQ25" s="517">
        <v>15332</v>
      </c>
      <c r="CR25" s="517">
        <v>15418</v>
      </c>
      <c r="CS25" s="517">
        <v>15540</v>
      </c>
    </row>
    <row r="26" spans="1:97" customFormat="1" x14ac:dyDescent="0.2">
      <c r="A26" s="498" t="s">
        <v>476</v>
      </c>
      <c r="B26" s="517">
        <v>24668</v>
      </c>
      <c r="C26" s="517">
        <v>26051</v>
      </c>
      <c r="D26" s="517">
        <v>27597</v>
      </c>
      <c r="E26" s="517">
        <v>29192</v>
      </c>
      <c r="F26" s="517">
        <v>30193</v>
      </c>
      <c r="G26" s="517">
        <v>30245</v>
      </c>
      <c r="H26" s="517">
        <v>29759</v>
      </c>
      <c r="I26" s="517">
        <v>29114</v>
      </c>
      <c r="J26" s="517">
        <v>28602</v>
      </c>
      <c r="K26" s="517">
        <v>27973</v>
      </c>
      <c r="L26" s="517">
        <v>27792</v>
      </c>
      <c r="M26" s="517">
        <v>27928</v>
      </c>
      <c r="N26" s="517">
        <v>28114</v>
      </c>
      <c r="O26" s="517">
        <v>28297</v>
      </c>
      <c r="P26" s="517">
        <v>28188</v>
      </c>
      <c r="Q26" s="517">
        <v>27458</v>
      </c>
      <c r="R26" s="517">
        <v>26722</v>
      </c>
      <c r="S26" s="517">
        <v>25985</v>
      </c>
      <c r="T26" s="517">
        <v>25652</v>
      </c>
      <c r="U26" s="517">
        <v>25917</v>
      </c>
      <c r="V26" s="517">
        <v>26892</v>
      </c>
      <c r="W26" s="517">
        <v>28232</v>
      </c>
      <c r="X26" s="517">
        <v>28976</v>
      </c>
      <c r="Y26" s="517">
        <v>29546</v>
      </c>
      <c r="Z26" s="517">
        <v>29325</v>
      </c>
      <c r="AA26" s="517">
        <v>28888</v>
      </c>
      <c r="AB26" s="517">
        <v>28802</v>
      </c>
      <c r="AC26" s="517">
        <v>28617</v>
      </c>
      <c r="AD26" s="517">
        <v>28451</v>
      </c>
      <c r="AE26" s="517">
        <v>28688</v>
      </c>
      <c r="AF26" s="517">
        <v>29007</v>
      </c>
      <c r="AG26" s="517">
        <v>29620</v>
      </c>
      <c r="AH26" s="517">
        <v>30486</v>
      </c>
      <c r="AI26" s="517">
        <v>31603</v>
      </c>
      <c r="AJ26" s="517">
        <v>32247</v>
      </c>
      <c r="AK26" s="517">
        <v>32826</v>
      </c>
      <c r="AL26" s="517">
        <v>33537</v>
      </c>
      <c r="AM26" s="517">
        <v>34107</v>
      </c>
      <c r="AN26" s="517">
        <v>34959</v>
      </c>
      <c r="AO26" s="517">
        <v>34514</v>
      </c>
      <c r="AP26" s="517">
        <v>31678</v>
      </c>
      <c r="AQ26" s="517">
        <v>28209</v>
      </c>
      <c r="AR26" s="517">
        <v>24530</v>
      </c>
      <c r="AS26" s="517">
        <v>21974</v>
      </c>
      <c r="AT26" s="517">
        <v>21544</v>
      </c>
      <c r="AU26" s="517">
        <v>21035</v>
      </c>
      <c r="AV26" s="517">
        <v>20770</v>
      </c>
      <c r="AW26" s="517">
        <v>20683</v>
      </c>
      <c r="AX26" s="517">
        <v>20451</v>
      </c>
      <c r="AY26" s="517">
        <v>20278</v>
      </c>
      <c r="AZ26" s="517">
        <v>20309</v>
      </c>
      <c r="BA26" s="517">
        <v>20196</v>
      </c>
      <c r="BB26" s="517">
        <v>20074</v>
      </c>
      <c r="BC26" s="517">
        <v>19851</v>
      </c>
      <c r="BD26" s="517">
        <v>19289</v>
      </c>
      <c r="BE26" s="517">
        <v>18735</v>
      </c>
      <c r="BF26" s="517">
        <v>18760</v>
      </c>
      <c r="BG26" s="517">
        <v>19421</v>
      </c>
      <c r="BH26" s="517">
        <v>20087</v>
      </c>
      <c r="BI26" s="517">
        <v>20644</v>
      </c>
      <c r="BJ26" s="517">
        <v>20935</v>
      </c>
      <c r="BK26" s="517">
        <v>20768</v>
      </c>
      <c r="BL26" s="517">
        <v>20613</v>
      </c>
      <c r="BM26" s="517">
        <v>20433</v>
      </c>
      <c r="BN26" s="517">
        <v>20164</v>
      </c>
      <c r="BO26" s="517">
        <v>19953</v>
      </c>
      <c r="BP26" s="517">
        <v>19597</v>
      </c>
      <c r="BQ26" s="517">
        <v>19339</v>
      </c>
      <c r="BR26" s="517">
        <v>18966</v>
      </c>
      <c r="BS26" s="517">
        <v>18477</v>
      </c>
      <c r="BT26" s="517">
        <v>17909</v>
      </c>
      <c r="BU26" s="517">
        <v>17216</v>
      </c>
      <c r="BV26" s="517">
        <v>16880</v>
      </c>
      <c r="BW26" s="517">
        <v>16792</v>
      </c>
      <c r="BX26" s="517">
        <v>17088</v>
      </c>
      <c r="BY26" s="517">
        <v>17683</v>
      </c>
      <c r="BZ26" s="517">
        <v>18020</v>
      </c>
      <c r="CA26" s="517">
        <v>17999</v>
      </c>
      <c r="CB26" s="517">
        <v>17819</v>
      </c>
      <c r="CC26" s="517">
        <v>17433</v>
      </c>
      <c r="CD26" s="517">
        <v>16974</v>
      </c>
      <c r="CE26" s="517">
        <v>16438</v>
      </c>
      <c r="CF26" s="517">
        <v>15361</v>
      </c>
      <c r="CG26" s="517">
        <v>15148</v>
      </c>
      <c r="CH26" s="517">
        <v>14964</v>
      </c>
      <c r="CI26" s="517">
        <v>15012</v>
      </c>
      <c r="CJ26" s="517">
        <v>15700</v>
      </c>
      <c r="CK26" s="517">
        <v>15235</v>
      </c>
      <c r="CL26" s="517">
        <v>14605</v>
      </c>
      <c r="CM26" s="517">
        <v>13883</v>
      </c>
      <c r="CN26" s="517">
        <v>12961</v>
      </c>
      <c r="CO26" s="517">
        <v>12294</v>
      </c>
      <c r="CP26" s="517">
        <v>11750</v>
      </c>
      <c r="CQ26" s="517">
        <v>11689</v>
      </c>
      <c r="CR26" s="517">
        <v>11789</v>
      </c>
      <c r="CS26" s="517">
        <v>11883</v>
      </c>
    </row>
    <row r="27" spans="1:97" customFormat="1" x14ac:dyDescent="0.2">
      <c r="A27" s="506" t="s">
        <v>118</v>
      </c>
      <c r="B27" s="517" t="s">
        <v>55</v>
      </c>
      <c r="C27" s="517" t="s">
        <v>55</v>
      </c>
      <c r="D27" s="517" t="s">
        <v>55</v>
      </c>
      <c r="E27" s="517" t="s">
        <v>55</v>
      </c>
      <c r="F27" s="517" t="s">
        <v>55</v>
      </c>
      <c r="G27" s="517" t="s">
        <v>55</v>
      </c>
      <c r="H27" s="517" t="s">
        <v>55</v>
      </c>
      <c r="I27" s="517" t="s">
        <v>55</v>
      </c>
      <c r="J27" s="517" t="s">
        <v>55</v>
      </c>
      <c r="K27" s="517" t="s">
        <v>55</v>
      </c>
      <c r="L27" s="517" t="s">
        <v>55</v>
      </c>
      <c r="M27" s="517" t="s">
        <v>55</v>
      </c>
      <c r="N27" s="517" t="s">
        <v>55</v>
      </c>
      <c r="O27" s="517" t="s">
        <v>55</v>
      </c>
      <c r="P27" s="517" t="s">
        <v>55</v>
      </c>
      <c r="Q27" s="517" t="s">
        <v>55</v>
      </c>
      <c r="R27" s="517" t="s">
        <v>55</v>
      </c>
      <c r="S27" s="517" t="s">
        <v>55</v>
      </c>
      <c r="T27" s="517" t="s">
        <v>55</v>
      </c>
      <c r="U27" s="517" t="s">
        <v>55</v>
      </c>
      <c r="V27" s="517" t="s">
        <v>55</v>
      </c>
      <c r="W27" s="517" t="s">
        <v>55</v>
      </c>
      <c r="X27" s="517" t="s">
        <v>55</v>
      </c>
      <c r="Y27" s="517" t="s">
        <v>55</v>
      </c>
      <c r="Z27" s="517" t="s">
        <v>55</v>
      </c>
      <c r="AA27" s="517" t="s">
        <v>55</v>
      </c>
      <c r="AB27" s="517" t="s">
        <v>55</v>
      </c>
      <c r="AC27" s="517" t="s">
        <v>55</v>
      </c>
      <c r="AD27" s="517" t="s">
        <v>55</v>
      </c>
      <c r="AE27" s="517" t="s">
        <v>55</v>
      </c>
      <c r="AF27" s="517" t="s">
        <v>55</v>
      </c>
      <c r="AG27" s="517" t="s">
        <v>55</v>
      </c>
      <c r="AH27" s="517">
        <v>2541</v>
      </c>
      <c r="AI27" s="517">
        <v>2569</v>
      </c>
      <c r="AJ27" s="517">
        <v>2473</v>
      </c>
      <c r="AK27" s="517">
        <v>2579</v>
      </c>
      <c r="AL27" s="517">
        <v>2544</v>
      </c>
      <c r="AM27" s="517">
        <v>2580</v>
      </c>
      <c r="AN27" s="517">
        <v>2483</v>
      </c>
      <c r="AO27" s="517">
        <v>2514</v>
      </c>
      <c r="AP27" s="517">
        <v>2422</v>
      </c>
      <c r="AQ27" s="517">
        <v>2323</v>
      </c>
      <c r="AR27" s="517">
        <v>2307</v>
      </c>
      <c r="AS27" s="517">
        <v>2284</v>
      </c>
      <c r="AT27" s="517">
        <v>2190</v>
      </c>
      <c r="AU27" s="517">
        <v>2235</v>
      </c>
      <c r="AV27" s="517">
        <v>2117</v>
      </c>
      <c r="AW27" s="517">
        <v>2120</v>
      </c>
      <c r="AX27" s="517">
        <v>1979</v>
      </c>
      <c r="AY27" s="517">
        <v>1992</v>
      </c>
      <c r="AZ27" s="517">
        <v>1958</v>
      </c>
      <c r="BA27" s="517">
        <v>1924</v>
      </c>
      <c r="BB27" s="517">
        <v>1847</v>
      </c>
      <c r="BC27" s="517">
        <v>1914</v>
      </c>
      <c r="BD27" s="517">
        <v>1942</v>
      </c>
      <c r="BE27" s="517">
        <v>2099</v>
      </c>
      <c r="BF27" s="517">
        <v>2067</v>
      </c>
      <c r="BG27" s="517">
        <v>2231</v>
      </c>
      <c r="BH27" s="517">
        <v>2177</v>
      </c>
      <c r="BI27" s="517">
        <v>2202</v>
      </c>
      <c r="BJ27" s="517">
        <v>2111</v>
      </c>
      <c r="BK27" s="517">
        <v>2164</v>
      </c>
      <c r="BL27" s="517">
        <v>2046</v>
      </c>
      <c r="BM27" s="517">
        <v>1970</v>
      </c>
      <c r="BN27" s="517">
        <v>1997</v>
      </c>
      <c r="BO27" s="517">
        <v>2019</v>
      </c>
      <c r="BP27" s="517">
        <v>1945</v>
      </c>
      <c r="BQ27" s="517">
        <v>1927</v>
      </c>
      <c r="BR27" s="517">
        <v>1808</v>
      </c>
      <c r="BS27" s="517">
        <v>1776</v>
      </c>
      <c r="BT27" s="517">
        <v>1812</v>
      </c>
      <c r="BU27" s="517">
        <v>1784</v>
      </c>
      <c r="BV27" s="517">
        <v>1717</v>
      </c>
      <c r="BW27" s="517">
        <v>1806</v>
      </c>
      <c r="BX27" s="517">
        <v>1806</v>
      </c>
      <c r="BY27" s="517">
        <v>1771</v>
      </c>
      <c r="BZ27" s="517">
        <v>1668</v>
      </c>
      <c r="CA27" s="517">
        <v>1760</v>
      </c>
      <c r="CB27" s="517">
        <v>1767</v>
      </c>
      <c r="CC27" s="517">
        <v>1688</v>
      </c>
      <c r="CD27" s="517">
        <v>1725</v>
      </c>
      <c r="CE27" s="517">
        <v>1783</v>
      </c>
      <c r="CF27" s="517">
        <v>1748</v>
      </c>
      <c r="CG27" s="517">
        <v>1712</v>
      </c>
      <c r="CH27" s="517">
        <v>1668</v>
      </c>
      <c r="CI27" s="517">
        <v>1661</v>
      </c>
      <c r="CJ27" s="517">
        <v>1535</v>
      </c>
      <c r="CK27" s="517">
        <v>1514</v>
      </c>
      <c r="CL27" s="517">
        <v>1455</v>
      </c>
      <c r="CM27" s="517">
        <v>1454</v>
      </c>
      <c r="CN27" s="517">
        <v>1404</v>
      </c>
      <c r="CO27" s="517">
        <v>1400</v>
      </c>
      <c r="CP27" s="517">
        <v>1386</v>
      </c>
      <c r="CQ27" s="517">
        <v>1344</v>
      </c>
      <c r="CR27" s="517">
        <v>1288</v>
      </c>
      <c r="CS27" s="517">
        <v>1276</v>
      </c>
    </row>
    <row r="28" spans="1:97" customFormat="1" x14ac:dyDescent="0.2">
      <c r="A28" s="506" t="s">
        <v>119</v>
      </c>
      <c r="B28" s="517" t="s">
        <v>55</v>
      </c>
      <c r="C28" s="517" t="s">
        <v>55</v>
      </c>
      <c r="D28" s="517" t="s">
        <v>55</v>
      </c>
      <c r="E28" s="517" t="s">
        <v>55</v>
      </c>
      <c r="F28" s="517" t="s">
        <v>55</v>
      </c>
      <c r="G28" s="517" t="s">
        <v>55</v>
      </c>
      <c r="H28" s="517" t="s">
        <v>55</v>
      </c>
      <c r="I28" s="517" t="s">
        <v>55</v>
      </c>
      <c r="J28" s="517" t="s">
        <v>55</v>
      </c>
      <c r="K28" s="517" t="s">
        <v>55</v>
      </c>
      <c r="L28" s="517" t="s">
        <v>55</v>
      </c>
      <c r="M28" s="517" t="s">
        <v>55</v>
      </c>
      <c r="N28" s="517" t="s">
        <v>55</v>
      </c>
      <c r="O28" s="517" t="s">
        <v>55</v>
      </c>
      <c r="P28" s="517" t="s">
        <v>55</v>
      </c>
      <c r="Q28" s="517" t="s">
        <v>55</v>
      </c>
      <c r="R28" s="517" t="s">
        <v>55</v>
      </c>
      <c r="S28" s="517" t="s">
        <v>55</v>
      </c>
      <c r="T28" s="517" t="s">
        <v>55</v>
      </c>
      <c r="U28" s="517" t="s">
        <v>55</v>
      </c>
      <c r="V28" s="517" t="s">
        <v>55</v>
      </c>
      <c r="W28" s="517" t="s">
        <v>55</v>
      </c>
      <c r="X28" s="517" t="s">
        <v>55</v>
      </c>
      <c r="Y28" s="517" t="s">
        <v>55</v>
      </c>
      <c r="Z28" s="517" t="s">
        <v>55</v>
      </c>
      <c r="AA28" s="517" t="s">
        <v>55</v>
      </c>
      <c r="AB28" s="517" t="s">
        <v>55</v>
      </c>
      <c r="AC28" s="517" t="s">
        <v>55</v>
      </c>
      <c r="AD28" s="517" t="s">
        <v>55</v>
      </c>
      <c r="AE28" s="517" t="s">
        <v>55</v>
      </c>
      <c r="AF28" s="517" t="s">
        <v>55</v>
      </c>
      <c r="AG28" s="517" t="s">
        <v>55</v>
      </c>
      <c r="AH28" s="517">
        <v>3449</v>
      </c>
      <c r="AI28" s="517">
        <v>3477</v>
      </c>
      <c r="AJ28" s="517">
        <v>3469</v>
      </c>
      <c r="AK28" s="517">
        <v>3582</v>
      </c>
      <c r="AL28" s="517">
        <v>3537</v>
      </c>
      <c r="AM28" s="517">
        <v>3556</v>
      </c>
      <c r="AN28" s="517">
        <v>3381</v>
      </c>
      <c r="AO28" s="517">
        <v>3324</v>
      </c>
      <c r="AP28" s="517">
        <v>3208</v>
      </c>
      <c r="AQ28" s="517">
        <v>3080</v>
      </c>
      <c r="AR28" s="517">
        <v>3009</v>
      </c>
      <c r="AS28" s="517">
        <v>2983</v>
      </c>
      <c r="AT28" s="517">
        <v>2857</v>
      </c>
      <c r="AU28" s="517">
        <v>2875</v>
      </c>
      <c r="AV28" s="517">
        <v>2777</v>
      </c>
      <c r="AW28" s="517">
        <v>2732</v>
      </c>
      <c r="AX28" s="517">
        <v>2537</v>
      </c>
      <c r="AY28" s="517">
        <v>2556</v>
      </c>
      <c r="AZ28" s="517">
        <v>2515</v>
      </c>
      <c r="BA28" s="517">
        <v>2494</v>
      </c>
      <c r="BB28" s="517">
        <v>2448</v>
      </c>
      <c r="BC28" s="517">
        <v>2559</v>
      </c>
      <c r="BD28" s="517">
        <v>2578</v>
      </c>
      <c r="BE28" s="517">
        <v>2723</v>
      </c>
      <c r="BF28" s="517">
        <v>2763</v>
      </c>
      <c r="BG28" s="517">
        <v>2937</v>
      </c>
      <c r="BH28" s="517">
        <v>2939</v>
      </c>
      <c r="BI28" s="517">
        <v>3008</v>
      </c>
      <c r="BJ28" s="517">
        <v>2937</v>
      </c>
      <c r="BK28" s="517">
        <v>3002</v>
      </c>
      <c r="BL28" s="517">
        <v>2863</v>
      </c>
      <c r="BM28" s="517">
        <v>2782</v>
      </c>
      <c r="BN28" s="517">
        <v>2790</v>
      </c>
      <c r="BO28" s="517">
        <v>2797</v>
      </c>
      <c r="BP28" s="517">
        <v>2724</v>
      </c>
      <c r="BQ28" s="517">
        <v>2723</v>
      </c>
      <c r="BR28" s="517">
        <v>2498</v>
      </c>
      <c r="BS28" s="517">
        <v>2490</v>
      </c>
      <c r="BT28" s="517">
        <v>2503</v>
      </c>
      <c r="BU28" s="517">
        <v>2485</v>
      </c>
      <c r="BV28" s="517">
        <v>2421</v>
      </c>
      <c r="BW28" s="517">
        <v>2514</v>
      </c>
      <c r="BX28" s="517">
        <v>2484</v>
      </c>
      <c r="BY28" s="517">
        <v>2368</v>
      </c>
      <c r="BZ28" s="517">
        <v>2253</v>
      </c>
      <c r="CA28" s="517">
        <v>2346</v>
      </c>
      <c r="CB28" s="517">
        <v>2364</v>
      </c>
      <c r="CC28" s="517">
        <v>2269</v>
      </c>
      <c r="CD28" s="517">
        <v>2324</v>
      </c>
      <c r="CE28" s="517">
        <v>2385</v>
      </c>
      <c r="CF28" s="517">
        <v>2338</v>
      </c>
      <c r="CG28" s="517">
        <v>2241</v>
      </c>
      <c r="CH28" s="517">
        <v>2168</v>
      </c>
      <c r="CI28" s="517">
        <v>2201</v>
      </c>
      <c r="CJ28" s="517">
        <v>2055</v>
      </c>
      <c r="CK28" s="517">
        <v>2022</v>
      </c>
      <c r="CL28" s="517">
        <v>1959</v>
      </c>
      <c r="CM28" s="517">
        <v>1907</v>
      </c>
      <c r="CN28" s="517">
        <v>1914</v>
      </c>
      <c r="CO28" s="517">
        <v>1903</v>
      </c>
      <c r="CP28" s="517">
        <v>1820</v>
      </c>
      <c r="CQ28" s="517">
        <v>1785</v>
      </c>
      <c r="CR28" s="517">
        <v>1749</v>
      </c>
      <c r="CS28" s="517">
        <v>1715</v>
      </c>
    </row>
    <row r="29" spans="1:97" customFormat="1" x14ac:dyDescent="0.2">
      <c r="A29" s="506" t="s">
        <v>559</v>
      </c>
      <c r="B29" s="517">
        <v>732</v>
      </c>
      <c r="C29" s="517">
        <v>741</v>
      </c>
      <c r="D29" s="517">
        <v>687</v>
      </c>
      <c r="E29" s="517">
        <v>647</v>
      </c>
      <c r="F29" s="517">
        <v>527</v>
      </c>
      <c r="G29" s="517">
        <v>460</v>
      </c>
      <c r="H29" s="517">
        <v>477</v>
      </c>
      <c r="I29" s="517">
        <v>458</v>
      </c>
      <c r="J29" s="517">
        <v>546</v>
      </c>
      <c r="K29" s="517">
        <v>581</v>
      </c>
      <c r="L29" s="517">
        <v>563</v>
      </c>
      <c r="M29" s="517">
        <v>554</v>
      </c>
      <c r="N29" s="517">
        <v>474</v>
      </c>
      <c r="O29" s="517">
        <v>451</v>
      </c>
      <c r="P29" s="517">
        <v>423</v>
      </c>
      <c r="Q29" s="517">
        <v>438</v>
      </c>
      <c r="R29" s="517">
        <v>434</v>
      </c>
      <c r="S29" s="517">
        <v>420</v>
      </c>
      <c r="T29" s="517">
        <v>429</v>
      </c>
      <c r="U29" s="517">
        <v>444</v>
      </c>
      <c r="V29" s="517">
        <v>472</v>
      </c>
      <c r="W29" s="517">
        <v>494</v>
      </c>
      <c r="X29" s="517">
        <v>528</v>
      </c>
      <c r="Y29" s="517">
        <v>544</v>
      </c>
      <c r="Z29" s="517">
        <v>562</v>
      </c>
      <c r="AA29" s="517">
        <v>553</v>
      </c>
      <c r="AB29" s="517">
        <v>519</v>
      </c>
      <c r="AC29" s="517">
        <v>464</v>
      </c>
      <c r="AD29" s="517">
        <v>446</v>
      </c>
      <c r="AE29" s="517">
        <v>448</v>
      </c>
      <c r="AF29" s="517">
        <v>426</v>
      </c>
      <c r="AG29" s="517">
        <v>407</v>
      </c>
      <c r="AH29" s="517">
        <v>366</v>
      </c>
      <c r="AI29" s="517">
        <v>346</v>
      </c>
      <c r="AJ29" s="517">
        <v>364</v>
      </c>
      <c r="AK29" s="517">
        <v>429</v>
      </c>
      <c r="AL29" s="517">
        <v>442</v>
      </c>
      <c r="AM29" s="517">
        <v>450</v>
      </c>
      <c r="AN29" s="517">
        <v>436</v>
      </c>
      <c r="AO29" s="517">
        <v>394</v>
      </c>
      <c r="AP29" s="517">
        <v>415</v>
      </c>
      <c r="AQ29" s="517">
        <v>441</v>
      </c>
      <c r="AR29" s="517">
        <v>453</v>
      </c>
      <c r="AS29" s="517">
        <v>472</v>
      </c>
      <c r="AT29" s="517">
        <v>483</v>
      </c>
      <c r="AU29" s="517">
        <v>463</v>
      </c>
      <c r="AV29" s="517">
        <v>516</v>
      </c>
      <c r="AW29" s="517">
        <v>530</v>
      </c>
      <c r="AX29" s="517">
        <v>571</v>
      </c>
      <c r="AY29" s="517">
        <v>587</v>
      </c>
      <c r="AZ29" s="517">
        <v>574</v>
      </c>
      <c r="BA29" s="517">
        <v>608</v>
      </c>
      <c r="BB29" s="517">
        <v>581</v>
      </c>
      <c r="BC29" s="517">
        <v>606</v>
      </c>
      <c r="BD29" s="517">
        <v>623</v>
      </c>
      <c r="BE29" s="517">
        <v>694</v>
      </c>
      <c r="BF29" s="517">
        <v>733</v>
      </c>
      <c r="BG29" s="517">
        <v>779</v>
      </c>
      <c r="BH29" s="517">
        <v>781</v>
      </c>
      <c r="BI29" s="517">
        <v>729</v>
      </c>
      <c r="BJ29" s="517">
        <v>720</v>
      </c>
      <c r="BK29" s="519">
        <v>689</v>
      </c>
      <c r="BL29" s="517">
        <v>709</v>
      </c>
      <c r="BM29" s="517">
        <v>663</v>
      </c>
      <c r="BN29" s="517">
        <v>707</v>
      </c>
      <c r="BO29" s="517">
        <v>690</v>
      </c>
      <c r="BP29" s="517">
        <v>659</v>
      </c>
      <c r="BQ29" s="517">
        <v>651</v>
      </c>
      <c r="BR29" s="517">
        <v>555</v>
      </c>
      <c r="BS29" s="517">
        <v>520</v>
      </c>
      <c r="BT29" s="517">
        <v>502</v>
      </c>
      <c r="BU29" s="517">
        <v>520</v>
      </c>
      <c r="BV29" s="517">
        <v>520</v>
      </c>
      <c r="BW29" s="517">
        <v>575</v>
      </c>
      <c r="BX29" s="517">
        <v>602</v>
      </c>
      <c r="BY29" s="517">
        <v>587</v>
      </c>
      <c r="BZ29" s="517">
        <v>594</v>
      </c>
      <c r="CA29" s="517">
        <v>561</v>
      </c>
      <c r="CB29" s="517">
        <v>534</v>
      </c>
      <c r="CC29" s="517">
        <v>556</v>
      </c>
      <c r="CD29" s="517">
        <v>582</v>
      </c>
      <c r="CE29" s="517">
        <v>584</v>
      </c>
      <c r="CF29" s="517">
        <v>559</v>
      </c>
      <c r="CG29" s="517">
        <v>545</v>
      </c>
      <c r="CH29" s="517">
        <v>537</v>
      </c>
      <c r="CI29" s="517">
        <v>506</v>
      </c>
      <c r="CJ29" s="517">
        <v>543</v>
      </c>
      <c r="CK29" s="517">
        <v>515</v>
      </c>
      <c r="CL29" s="517">
        <v>490</v>
      </c>
      <c r="CM29" s="517">
        <v>499</v>
      </c>
      <c r="CN29" s="517">
        <v>480</v>
      </c>
      <c r="CO29" s="517">
        <v>523</v>
      </c>
      <c r="CP29" s="517">
        <v>526</v>
      </c>
      <c r="CQ29" s="517">
        <v>511</v>
      </c>
      <c r="CR29" s="517">
        <v>506</v>
      </c>
      <c r="CS29" s="517">
        <v>459</v>
      </c>
    </row>
    <row r="30" spans="1:97" customFormat="1" x14ac:dyDescent="0.2">
      <c r="A30" s="506" t="s">
        <v>127</v>
      </c>
      <c r="B30" s="517">
        <v>1459</v>
      </c>
      <c r="C30" s="517">
        <v>1513</v>
      </c>
      <c r="D30" s="517">
        <v>1544</v>
      </c>
      <c r="E30" s="517">
        <v>1589</v>
      </c>
      <c r="F30" s="517">
        <v>1611</v>
      </c>
      <c r="G30" s="517">
        <v>1603</v>
      </c>
      <c r="H30" s="517">
        <v>1560</v>
      </c>
      <c r="I30" s="517">
        <v>1544</v>
      </c>
      <c r="J30" s="517">
        <v>1503</v>
      </c>
      <c r="K30" s="517">
        <v>1475</v>
      </c>
      <c r="L30" s="517">
        <v>1415</v>
      </c>
      <c r="M30" s="517">
        <v>1335</v>
      </c>
      <c r="N30" s="517">
        <v>1287</v>
      </c>
      <c r="O30" s="517">
        <v>1208</v>
      </c>
      <c r="P30" s="517">
        <v>1200</v>
      </c>
      <c r="Q30" s="517">
        <v>1166</v>
      </c>
      <c r="R30" s="517">
        <v>1142</v>
      </c>
      <c r="S30" s="517">
        <v>1109</v>
      </c>
      <c r="T30" s="517">
        <v>1131</v>
      </c>
      <c r="U30" s="517">
        <v>1140</v>
      </c>
      <c r="V30" s="517">
        <v>1100</v>
      </c>
      <c r="W30" s="517">
        <v>1139</v>
      </c>
      <c r="X30" s="517">
        <v>1086</v>
      </c>
      <c r="Y30" s="517">
        <v>1062</v>
      </c>
      <c r="Z30" s="517">
        <v>1042</v>
      </c>
      <c r="AA30" s="517">
        <v>986</v>
      </c>
      <c r="AB30" s="517">
        <v>947</v>
      </c>
      <c r="AC30" s="517">
        <v>899</v>
      </c>
      <c r="AD30" s="517">
        <v>889</v>
      </c>
      <c r="AE30" s="517">
        <v>881</v>
      </c>
      <c r="AF30" s="517">
        <v>876</v>
      </c>
      <c r="AG30" s="517">
        <v>875</v>
      </c>
      <c r="AH30" s="517">
        <v>852</v>
      </c>
      <c r="AI30" s="517">
        <v>816</v>
      </c>
      <c r="AJ30" s="517">
        <v>870</v>
      </c>
      <c r="AK30" s="517">
        <v>885</v>
      </c>
      <c r="AL30" s="517">
        <v>942</v>
      </c>
      <c r="AM30" s="517">
        <v>985</v>
      </c>
      <c r="AN30" s="517">
        <v>966</v>
      </c>
      <c r="AO30" s="517">
        <v>951</v>
      </c>
      <c r="AP30" s="517">
        <v>956</v>
      </c>
      <c r="AQ30" s="517">
        <v>901</v>
      </c>
      <c r="AR30" s="517">
        <v>863</v>
      </c>
      <c r="AS30" s="517">
        <v>841</v>
      </c>
      <c r="AT30" s="517">
        <v>797</v>
      </c>
      <c r="AU30" s="517">
        <v>789</v>
      </c>
      <c r="AV30" s="517">
        <v>732</v>
      </c>
      <c r="AW30" s="517">
        <v>744</v>
      </c>
      <c r="AX30" s="517">
        <v>719</v>
      </c>
      <c r="AY30" s="517">
        <v>734</v>
      </c>
      <c r="AZ30" s="517">
        <v>784</v>
      </c>
      <c r="BA30" s="517">
        <v>778</v>
      </c>
      <c r="BB30" s="517">
        <v>801</v>
      </c>
      <c r="BC30" s="517">
        <v>772</v>
      </c>
      <c r="BD30" s="517">
        <v>760</v>
      </c>
      <c r="BE30" s="517">
        <v>734</v>
      </c>
      <c r="BF30" s="517">
        <v>718</v>
      </c>
      <c r="BG30" s="517">
        <v>713</v>
      </c>
      <c r="BH30" s="517">
        <v>713</v>
      </c>
      <c r="BI30" s="517">
        <v>744</v>
      </c>
      <c r="BJ30" s="517">
        <v>753</v>
      </c>
      <c r="BK30" s="519">
        <v>762</v>
      </c>
      <c r="BL30" s="517">
        <v>703</v>
      </c>
      <c r="BM30" s="517">
        <v>656</v>
      </c>
      <c r="BN30" s="517">
        <v>631</v>
      </c>
      <c r="BO30" s="517">
        <v>602</v>
      </c>
      <c r="BP30" s="517">
        <v>674</v>
      </c>
      <c r="BQ30" s="517">
        <v>667</v>
      </c>
      <c r="BR30" s="517">
        <v>648</v>
      </c>
      <c r="BS30" s="517">
        <v>690</v>
      </c>
      <c r="BT30" s="517">
        <v>702</v>
      </c>
      <c r="BU30" s="517">
        <v>742</v>
      </c>
      <c r="BV30" s="517">
        <v>784</v>
      </c>
      <c r="BW30" s="517">
        <v>806</v>
      </c>
      <c r="BX30" s="517">
        <v>800</v>
      </c>
      <c r="BY30" s="517">
        <v>823</v>
      </c>
      <c r="BZ30" s="517">
        <v>842</v>
      </c>
      <c r="CA30" s="517">
        <v>890</v>
      </c>
      <c r="CB30" s="517">
        <v>917</v>
      </c>
      <c r="CC30" s="517">
        <v>960</v>
      </c>
      <c r="CD30" s="517">
        <v>975</v>
      </c>
      <c r="CE30" s="517">
        <v>932</v>
      </c>
      <c r="CF30" s="517">
        <v>854</v>
      </c>
      <c r="CG30" s="517">
        <v>786</v>
      </c>
      <c r="CH30" s="517">
        <v>743</v>
      </c>
      <c r="CI30" s="517">
        <v>685</v>
      </c>
      <c r="CJ30" s="517">
        <v>695</v>
      </c>
      <c r="CK30" s="517">
        <v>737</v>
      </c>
      <c r="CL30" s="517">
        <v>743</v>
      </c>
      <c r="CM30" s="517">
        <v>760</v>
      </c>
      <c r="CN30" s="517">
        <v>785</v>
      </c>
      <c r="CO30" s="517">
        <v>740</v>
      </c>
      <c r="CP30" s="517">
        <v>727</v>
      </c>
      <c r="CQ30" s="517">
        <v>751</v>
      </c>
      <c r="CR30" s="517">
        <v>739</v>
      </c>
      <c r="CS30" s="517">
        <v>720</v>
      </c>
    </row>
    <row r="31" spans="1:97" customFormat="1" x14ac:dyDescent="0.2">
      <c r="A31" s="506" t="s">
        <v>128</v>
      </c>
      <c r="B31" s="517">
        <v>1368</v>
      </c>
      <c r="C31" s="517">
        <v>1430</v>
      </c>
      <c r="D31" s="517">
        <v>1435</v>
      </c>
      <c r="E31" s="517">
        <v>1444</v>
      </c>
      <c r="F31" s="517">
        <v>1465</v>
      </c>
      <c r="G31" s="517">
        <v>1556</v>
      </c>
      <c r="H31" s="517">
        <v>1620</v>
      </c>
      <c r="I31" s="517">
        <v>1685</v>
      </c>
      <c r="J31" s="517">
        <v>1735</v>
      </c>
      <c r="K31" s="517">
        <v>1617</v>
      </c>
      <c r="L31" s="517">
        <v>1510</v>
      </c>
      <c r="M31" s="517">
        <v>1472</v>
      </c>
      <c r="N31" s="517">
        <v>1388</v>
      </c>
      <c r="O31" s="517">
        <v>1392</v>
      </c>
      <c r="P31" s="517">
        <v>1451</v>
      </c>
      <c r="Q31" s="517">
        <v>1513</v>
      </c>
      <c r="R31" s="517">
        <v>1542</v>
      </c>
      <c r="S31" s="517">
        <v>1676</v>
      </c>
      <c r="T31" s="517">
        <v>1744</v>
      </c>
      <c r="U31" s="517">
        <v>1926</v>
      </c>
      <c r="V31" s="517">
        <v>2083</v>
      </c>
      <c r="W31" s="517">
        <v>2103</v>
      </c>
      <c r="X31" s="517">
        <v>2157</v>
      </c>
      <c r="Y31" s="517">
        <v>2000</v>
      </c>
      <c r="Z31" s="517">
        <v>2021</v>
      </c>
      <c r="AA31" s="517">
        <v>2117</v>
      </c>
      <c r="AB31" s="517">
        <v>2176</v>
      </c>
      <c r="AC31" s="517">
        <v>2181</v>
      </c>
      <c r="AD31" s="517">
        <v>2202</v>
      </c>
      <c r="AE31" s="517">
        <v>2079</v>
      </c>
      <c r="AF31" s="517">
        <v>2026</v>
      </c>
      <c r="AG31" s="517">
        <v>1946</v>
      </c>
      <c r="AH31" s="517">
        <v>1814</v>
      </c>
      <c r="AI31" s="517">
        <v>1771</v>
      </c>
      <c r="AJ31" s="517">
        <v>1803</v>
      </c>
      <c r="AK31" s="517">
        <v>2091</v>
      </c>
      <c r="AL31" s="517">
        <v>2241</v>
      </c>
      <c r="AM31" s="517">
        <v>2347</v>
      </c>
      <c r="AN31" s="517">
        <v>2272</v>
      </c>
      <c r="AO31" s="517">
        <v>2047</v>
      </c>
      <c r="AP31" s="517">
        <v>1830</v>
      </c>
      <c r="AQ31" s="517">
        <v>1650</v>
      </c>
      <c r="AR31" s="517">
        <v>1516</v>
      </c>
      <c r="AS31" s="517">
        <v>1463</v>
      </c>
      <c r="AT31" s="517">
        <v>1401</v>
      </c>
      <c r="AU31" s="517">
        <v>1422</v>
      </c>
      <c r="AV31" s="517">
        <v>1407</v>
      </c>
      <c r="AW31" s="517">
        <v>1408</v>
      </c>
      <c r="AX31" s="517">
        <v>1387</v>
      </c>
      <c r="AY31" s="517">
        <v>1359</v>
      </c>
      <c r="AZ31" s="517">
        <v>1403</v>
      </c>
      <c r="BA31" s="517">
        <v>1374</v>
      </c>
      <c r="BB31" s="517">
        <v>1466</v>
      </c>
      <c r="BC31" s="517">
        <v>1537</v>
      </c>
      <c r="BD31" s="517">
        <v>1583</v>
      </c>
      <c r="BE31" s="517">
        <v>1712</v>
      </c>
      <c r="BF31" s="517">
        <v>1829</v>
      </c>
      <c r="BG31" s="517">
        <v>1885</v>
      </c>
      <c r="BH31" s="517">
        <v>1918</v>
      </c>
      <c r="BI31" s="517">
        <v>1843</v>
      </c>
      <c r="BJ31" s="517">
        <v>1761</v>
      </c>
      <c r="BK31" s="517">
        <v>1731</v>
      </c>
      <c r="BL31" s="517">
        <v>1639</v>
      </c>
      <c r="BM31" s="517">
        <v>1638</v>
      </c>
      <c r="BN31" s="517">
        <v>1686</v>
      </c>
      <c r="BO31" s="517">
        <v>1656</v>
      </c>
      <c r="BP31" s="517">
        <v>1737</v>
      </c>
      <c r="BQ31" s="517">
        <v>1745</v>
      </c>
      <c r="BR31" s="517">
        <v>1578</v>
      </c>
      <c r="BS31" s="517">
        <v>1514</v>
      </c>
      <c r="BT31" s="517">
        <v>1453</v>
      </c>
      <c r="BU31" s="517">
        <v>1401</v>
      </c>
      <c r="BV31" s="517">
        <v>1431</v>
      </c>
      <c r="BW31" s="517">
        <v>1392</v>
      </c>
      <c r="BX31" s="517">
        <v>1322</v>
      </c>
      <c r="BY31" s="517">
        <v>1309</v>
      </c>
      <c r="BZ31" s="517">
        <v>1261</v>
      </c>
      <c r="CA31" s="517">
        <v>1277</v>
      </c>
      <c r="CB31" s="517">
        <v>1284</v>
      </c>
      <c r="CC31" s="517">
        <v>1207</v>
      </c>
      <c r="CD31" s="517">
        <v>1266</v>
      </c>
      <c r="CE31" s="517">
        <v>1220</v>
      </c>
      <c r="CF31" s="517">
        <v>1096</v>
      </c>
      <c r="CG31" s="517">
        <v>1061</v>
      </c>
      <c r="CH31" s="517">
        <v>998</v>
      </c>
      <c r="CI31" s="517">
        <v>937</v>
      </c>
      <c r="CJ31" s="517">
        <v>966</v>
      </c>
      <c r="CK31" s="517">
        <v>948</v>
      </c>
      <c r="CL31" s="517">
        <v>884</v>
      </c>
      <c r="CM31" s="517">
        <v>866</v>
      </c>
      <c r="CN31" s="517">
        <v>849</v>
      </c>
      <c r="CO31" s="517">
        <v>819</v>
      </c>
      <c r="CP31" s="517">
        <v>799</v>
      </c>
      <c r="CQ31" s="517">
        <v>754</v>
      </c>
      <c r="CR31" s="517">
        <v>705</v>
      </c>
      <c r="CS31" s="517">
        <v>665</v>
      </c>
    </row>
    <row r="32" spans="1:97" customFormat="1" x14ac:dyDescent="0.2">
      <c r="A32" s="506" t="s">
        <v>129</v>
      </c>
      <c r="B32" s="517">
        <v>896</v>
      </c>
      <c r="C32" s="517">
        <v>905</v>
      </c>
      <c r="D32" s="517">
        <v>862</v>
      </c>
      <c r="E32" s="517">
        <v>857</v>
      </c>
      <c r="F32" s="517">
        <v>842</v>
      </c>
      <c r="G32" s="517">
        <v>823</v>
      </c>
      <c r="H32" s="517">
        <v>834</v>
      </c>
      <c r="I32" s="517">
        <v>883</v>
      </c>
      <c r="J32" s="517">
        <v>951</v>
      </c>
      <c r="K32" s="517">
        <v>1034</v>
      </c>
      <c r="L32" s="517">
        <v>1089</v>
      </c>
      <c r="M32" s="517">
        <v>1072</v>
      </c>
      <c r="N32" s="517">
        <v>1081</v>
      </c>
      <c r="O32" s="517">
        <v>1050</v>
      </c>
      <c r="P32" s="517">
        <v>1063</v>
      </c>
      <c r="Q32" s="517">
        <v>1067</v>
      </c>
      <c r="R32" s="517">
        <v>1079</v>
      </c>
      <c r="S32" s="517">
        <v>1043</v>
      </c>
      <c r="T32" s="517">
        <v>994</v>
      </c>
      <c r="U32" s="517">
        <v>974</v>
      </c>
      <c r="V32" s="517">
        <v>924</v>
      </c>
      <c r="W32" s="517">
        <v>1014</v>
      </c>
      <c r="X32" s="517">
        <v>1071</v>
      </c>
      <c r="Y32" s="517">
        <v>1139</v>
      </c>
      <c r="Z32" s="517">
        <v>1237</v>
      </c>
      <c r="AA32" s="517">
        <v>1220</v>
      </c>
      <c r="AB32" s="517">
        <v>1185</v>
      </c>
      <c r="AC32" s="517">
        <v>1149</v>
      </c>
      <c r="AD32" s="517">
        <v>1076</v>
      </c>
      <c r="AE32" s="517">
        <v>1105</v>
      </c>
      <c r="AF32" s="517">
        <v>1090</v>
      </c>
      <c r="AG32" s="517">
        <v>1017</v>
      </c>
      <c r="AH32" s="517">
        <v>972</v>
      </c>
      <c r="AI32" s="517">
        <v>875</v>
      </c>
      <c r="AJ32" s="517">
        <v>819</v>
      </c>
      <c r="AK32" s="517">
        <v>846</v>
      </c>
      <c r="AL32" s="517">
        <v>833</v>
      </c>
      <c r="AM32" s="517">
        <v>812</v>
      </c>
      <c r="AN32" s="517">
        <v>792</v>
      </c>
      <c r="AO32" s="517">
        <v>732</v>
      </c>
      <c r="AP32" s="517">
        <v>651</v>
      </c>
      <c r="AQ32" s="517">
        <v>557</v>
      </c>
      <c r="AR32" s="517">
        <v>532</v>
      </c>
      <c r="AS32" s="517">
        <v>519</v>
      </c>
      <c r="AT32" s="517">
        <v>532</v>
      </c>
      <c r="AU32" s="517">
        <v>579</v>
      </c>
      <c r="AV32" s="517">
        <v>548</v>
      </c>
      <c r="AW32" s="517">
        <v>505</v>
      </c>
      <c r="AX32" s="517">
        <v>496</v>
      </c>
      <c r="AY32" s="517">
        <v>444</v>
      </c>
      <c r="AZ32" s="517">
        <v>438</v>
      </c>
      <c r="BA32" s="517">
        <v>480</v>
      </c>
      <c r="BB32" s="517">
        <v>475</v>
      </c>
      <c r="BC32" s="517">
        <v>494</v>
      </c>
      <c r="BD32" s="517">
        <v>514</v>
      </c>
      <c r="BE32" s="517">
        <v>521</v>
      </c>
      <c r="BF32" s="517">
        <v>556</v>
      </c>
      <c r="BG32" s="517">
        <v>602</v>
      </c>
      <c r="BH32" s="517">
        <v>624</v>
      </c>
      <c r="BI32" s="517">
        <v>591</v>
      </c>
      <c r="BJ32" s="517">
        <v>592</v>
      </c>
      <c r="BK32" s="517">
        <v>572</v>
      </c>
      <c r="BL32" s="517">
        <v>549</v>
      </c>
      <c r="BM32" s="517">
        <v>553</v>
      </c>
      <c r="BN32" s="517">
        <v>507</v>
      </c>
      <c r="BO32" s="517">
        <v>487</v>
      </c>
      <c r="BP32" s="517">
        <v>468</v>
      </c>
      <c r="BQ32" s="517">
        <v>454</v>
      </c>
      <c r="BR32" s="517">
        <v>447</v>
      </c>
      <c r="BS32" s="517">
        <v>424</v>
      </c>
      <c r="BT32" s="517">
        <v>423</v>
      </c>
      <c r="BU32" s="517">
        <v>434</v>
      </c>
      <c r="BV32" s="517">
        <v>514</v>
      </c>
      <c r="BW32" s="517">
        <v>527</v>
      </c>
      <c r="BX32" s="517">
        <v>522</v>
      </c>
      <c r="BY32" s="517">
        <v>479</v>
      </c>
      <c r="BZ32" s="517">
        <v>371</v>
      </c>
      <c r="CA32" s="517">
        <v>340</v>
      </c>
      <c r="CB32" s="517">
        <v>293</v>
      </c>
      <c r="CC32" s="517">
        <v>272</v>
      </c>
      <c r="CD32" s="517">
        <v>273</v>
      </c>
      <c r="CE32" s="517">
        <v>230</v>
      </c>
      <c r="CF32" s="517">
        <v>212</v>
      </c>
      <c r="CG32" s="517">
        <v>204</v>
      </c>
      <c r="CH32" s="517">
        <v>170</v>
      </c>
      <c r="CI32" s="517">
        <v>148</v>
      </c>
      <c r="CJ32" s="517">
        <v>144</v>
      </c>
      <c r="CK32" s="517">
        <v>105</v>
      </c>
      <c r="CL32" s="517">
        <v>82</v>
      </c>
      <c r="CM32" s="517">
        <v>79</v>
      </c>
      <c r="CN32" s="517">
        <v>60</v>
      </c>
      <c r="CO32" s="517">
        <v>62</v>
      </c>
      <c r="CP32" s="517">
        <v>65</v>
      </c>
      <c r="CQ32" s="517">
        <v>57</v>
      </c>
      <c r="CR32" s="517">
        <v>61</v>
      </c>
      <c r="CS32" s="517">
        <v>58</v>
      </c>
    </row>
    <row r="33" spans="1:97" customFormat="1" x14ac:dyDescent="0.2">
      <c r="A33" s="506" t="s">
        <v>130</v>
      </c>
      <c r="B33" s="517">
        <v>280</v>
      </c>
      <c r="C33" s="517">
        <v>277</v>
      </c>
      <c r="D33" s="517">
        <v>265</v>
      </c>
      <c r="E33" s="517">
        <v>265</v>
      </c>
      <c r="F33" s="517">
        <v>250</v>
      </c>
      <c r="G33" s="517">
        <v>240</v>
      </c>
      <c r="H33" s="517">
        <v>229</v>
      </c>
      <c r="I33" s="517">
        <v>232</v>
      </c>
      <c r="J33" s="517">
        <v>265</v>
      </c>
      <c r="K33" s="517">
        <v>288</v>
      </c>
      <c r="L33" s="517">
        <v>323</v>
      </c>
      <c r="M33" s="517">
        <v>315</v>
      </c>
      <c r="N33" s="517">
        <v>313</v>
      </c>
      <c r="O33" s="517">
        <v>289</v>
      </c>
      <c r="P33" s="517">
        <v>270</v>
      </c>
      <c r="Q33" s="517">
        <v>274</v>
      </c>
      <c r="R33" s="517">
        <v>244</v>
      </c>
      <c r="S33" s="517">
        <v>248</v>
      </c>
      <c r="T33" s="517">
        <v>229</v>
      </c>
      <c r="U33" s="517">
        <v>240</v>
      </c>
      <c r="V33" s="517">
        <v>259</v>
      </c>
      <c r="W33" s="517">
        <v>274</v>
      </c>
      <c r="X33" s="517">
        <v>289</v>
      </c>
      <c r="Y33" s="517">
        <v>292</v>
      </c>
      <c r="Z33" s="517">
        <v>282</v>
      </c>
      <c r="AA33" s="517">
        <v>267</v>
      </c>
      <c r="AB33" s="517">
        <v>268</v>
      </c>
      <c r="AC33" s="517">
        <v>242</v>
      </c>
      <c r="AD33" s="517">
        <v>237</v>
      </c>
      <c r="AE33" s="517">
        <v>226</v>
      </c>
      <c r="AF33" s="517">
        <v>200</v>
      </c>
      <c r="AG33" s="517">
        <v>205</v>
      </c>
      <c r="AH33" s="517">
        <v>207</v>
      </c>
      <c r="AI33" s="517">
        <v>206</v>
      </c>
      <c r="AJ33" s="517">
        <v>209</v>
      </c>
      <c r="AK33" s="517">
        <v>206</v>
      </c>
      <c r="AL33" s="517">
        <v>202</v>
      </c>
      <c r="AM33" s="517">
        <v>199</v>
      </c>
      <c r="AN33" s="517">
        <v>195</v>
      </c>
      <c r="AO33" s="517">
        <v>181</v>
      </c>
      <c r="AP33" s="517">
        <v>168</v>
      </c>
      <c r="AQ33" s="517">
        <v>156</v>
      </c>
      <c r="AR33" s="517">
        <v>145</v>
      </c>
      <c r="AS33" s="517">
        <v>157</v>
      </c>
      <c r="AT33" s="517">
        <v>164</v>
      </c>
      <c r="AU33" s="517">
        <v>183</v>
      </c>
      <c r="AV33" s="517">
        <v>189</v>
      </c>
      <c r="AW33" s="517">
        <v>187</v>
      </c>
      <c r="AX33" s="517">
        <v>169</v>
      </c>
      <c r="AY33" s="517">
        <v>152</v>
      </c>
      <c r="AZ33" s="517">
        <v>154</v>
      </c>
      <c r="BA33" s="517">
        <v>139</v>
      </c>
      <c r="BB33" s="517">
        <v>159</v>
      </c>
      <c r="BC33" s="517">
        <v>152</v>
      </c>
      <c r="BD33" s="517">
        <v>140</v>
      </c>
      <c r="BE33" s="517">
        <v>131</v>
      </c>
      <c r="BF33" s="517">
        <v>115</v>
      </c>
      <c r="BG33" s="517">
        <v>119</v>
      </c>
      <c r="BH33" s="517">
        <v>135</v>
      </c>
      <c r="BI33" s="517">
        <v>156</v>
      </c>
      <c r="BJ33" s="517">
        <v>156</v>
      </c>
      <c r="BK33" s="517">
        <v>159</v>
      </c>
      <c r="BL33" s="517">
        <v>172</v>
      </c>
      <c r="BM33" s="517">
        <v>158</v>
      </c>
      <c r="BN33" s="517">
        <v>182</v>
      </c>
      <c r="BO33" s="517">
        <v>177</v>
      </c>
      <c r="BP33" s="517">
        <v>180</v>
      </c>
      <c r="BQ33" s="517">
        <v>183</v>
      </c>
      <c r="BR33" s="517">
        <v>152</v>
      </c>
      <c r="BS33" s="517">
        <v>154</v>
      </c>
      <c r="BT33" s="517">
        <v>140</v>
      </c>
      <c r="BU33" s="517">
        <v>139</v>
      </c>
      <c r="BV33" s="517">
        <v>152</v>
      </c>
      <c r="BW33" s="517">
        <v>173</v>
      </c>
      <c r="BX33" s="517">
        <v>173</v>
      </c>
      <c r="BY33" s="517">
        <v>179</v>
      </c>
      <c r="BZ33" s="517">
        <v>181</v>
      </c>
      <c r="CA33" s="517">
        <v>168</v>
      </c>
      <c r="CB33" s="517">
        <v>172</v>
      </c>
      <c r="CC33" s="517">
        <v>187</v>
      </c>
      <c r="CD33" s="517">
        <v>199</v>
      </c>
      <c r="CE33" s="517">
        <v>200</v>
      </c>
      <c r="CF33" s="517">
        <v>170</v>
      </c>
      <c r="CG33" s="517">
        <v>141</v>
      </c>
      <c r="CH33" s="517">
        <v>129</v>
      </c>
      <c r="CI33" s="517">
        <v>129</v>
      </c>
      <c r="CJ33" s="517">
        <v>169</v>
      </c>
      <c r="CK33" s="517">
        <v>198</v>
      </c>
      <c r="CL33" s="517">
        <v>188</v>
      </c>
      <c r="CM33" s="517">
        <v>205</v>
      </c>
      <c r="CN33" s="517">
        <v>219</v>
      </c>
      <c r="CO33" s="517">
        <v>229</v>
      </c>
      <c r="CP33" s="517">
        <v>271</v>
      </c>
      <c r="CQ33" s="517">
        <v>284</v>
      </c>
      <c r="CR33" s="517">
        <v>298</v>
      </c>
      <c r="CS33" s="517">
        <v>280</v>
      </c>
    </row>
    <row r="34" spans="1:97" customFormat="1" x14ac:dyDescent="0.2">
      <c r="A34" s="506" t="s">
        <v>570</v>
      </c>
      <c r="B34" s="517">
        <v>1558</v>
      </c>
      <c r="C34" s="517">
        <v>1432</v>
      </c>
      <c r="D34" s="517">
        <v>1376</v>
      </c>
      <c r="E34" s="517">
        <v>1330</v>
      </c>
      <c r="F34" s="517">
        <v>1367</v>
      </c>
      <c r="G34" s="517">
        <v>1411</v>
      </c>
      <c r="H34" s="517">
        <v>1299</v>
      </c>
      <c r="I34" s="517">
        <v>1258</v>
      </c>
      <c r="J34" s="517">
        <v>1091</v>
      </c>
      <c r="K34" s="517">
        <v>1011</v>
      </c>
      <c r="L34" s="517">
        <v>1042</v>
      </c>
      <c r="M34" s="517">
        <v>1048</v>
      </c>
      <c r="N34" s="517">
        <v>1210</v>
      </c>
      <c r="O34" s="517">
        <v>1306</v>
      </c>
      <c r="P34" s="517">
        <v>1316</v>
      </c>
      <c r="Q34" s="517">
        <v>1334</v>
      </c>
      <c r="R34" s="517">
        <v>1275</v>
      </c>
      <c r="S34" s="517">
        <v>1244</v>
      </c>
      <c r="T34" s="517">
        <v>1226</v>
      </c>
      <c r="U34" s="517">
        <v>1240</v>
      </c>
      <c r="V34" s="517">
        <v>1230</v>
      </c>
      <c r="W34" s="517">
        <v>1192</v>
      </c>
      <c r="X34" s="517">
        <v>1190</v>
      </c>
      <c r="Y34" s="517">
        <v>1273</v>
      </c>
      <c r="Z34" s="517">
        <v>1315</v>
      </c>
      <c r="AA34" s="517">
        <v>1391</v>
      </c>
      <c r="AB34" s="517">
        <v>1451</v>
      </c>
      <c r="AC34" s="517">
        <v>1423</v>
      </c>
      <c r="AD34" s="517">
        <v>1463</v>
      </c>
      <c r="AE34" s="517">
        <v>1473</v>
      </c>
      <c r="AF34" s="517">
        <v>1407</v>
      </c>
      <c r="AG34" s="517">
        <v>1316</v>
      </c>
      <c r="AH34" s="517">
        <v>1239</v>
      </c>
      <c r="AI34" s="517">
        <v>1233</v>
      </c>
      <c r="AJ34" s="517">
        <v>1277</v>
      </c>
      <c r="AK34" s="517">
        <v>1257</v>
      </c>
      <c r="AL34" s="517">
        <v>1211</v>
      </c>
      <c r="AM34" s="517">
        <v>1171</v>
      </c>
      <c r="AN34" s="517">
        <v>1152</v>
      </c>
      <c r="AO34" s="517">
        <v>1313</v>
      </c>
      <c r="AP34" s="517">
        <v>1387</v>
      </c>
      <c r="AQ34" s="517">
        <v>1409</v>
      </c>
      <c r="AR34" s="517">
        <v>1439</v>
      </c>
      <c r="AS34" s="517">
        <v>1321</v>
      </c>
      <c r="AT34" s="517">
        <v>1256</v>
      </c>
      <c r="AU34" s="517">
        <v>1186</v>
      </c>
      <c r="AV34" s="517">
        <v>1111</v>
      </c>
      <c r="AW34" s="517">
        <v>1071</v>
      </c>
      <c r="AX34" s="517">
        <v>1084</v>
      </c>
      <c r="AY34" s="517">
        <v>1116</v>
      </c>
      <c r="AZ34" s="517">
        <v>1130</v>
      </c>
      <c r="BA34" s="517">
        <v>1175</v>
      </c>
      <c r="BB34" s="517">
        <v>1188</v>
      </c>
      <c r="BC34" s="517">
        <v>1162</v>
      </c>
      <c r="BD34" s="517">
        <v>1187</v>
      </c>
      <c r="BE34" s="517">
        <v>1212</v>
      </c>
      <c r="BF34" s="517">
        <v>1236</v>
      </c>
      <c r="BG34" s="517">
        <v>1271</v>
      </c>
      <c r="BH34" s="517">
        <v>1293</v>
      </c>
      <c r="BI34" s="517">
        <v>1404</v>
      </c>
      <c r="BJ34" s="517">
        <v>1458</v>
      </c>
      <c r="BK34" s="517">
        <v>1539</v>
      </c>
      <c r="BL34" s="517">
        <v>1549</v>
      </c>
      <c r="BM34" s="517">
        <v>1450</v>
      </c>
      <c r="BN34" s="517">
        <v>1397</v>
      </c>
      <c r="BO34" s="517">
        <v>1366</v>
      </c>
      <c r="BP34" s="517">
        <v>1352</v>
      </c>
      <c r="BQ34" s="517">
        <v>1302</v>
      </c>
      <c r="BR34" s="517">
        <v>1371</v>
      </c>
      <c r="BS34" s="517">
        <v>1318</v>
      </c>
      <c r="BT34" s="517">
        <v>1315</v>
      </c>
      <c r="BU34" s="517">
        <v>1280</v>
      </c>
      <c r="BV34" s="517">
        <v>1081</v>
      </c>
      <c r="BW34" s="517">
        <v>971</v>
      </c>
      <c r="BX34" s="517">
        <v>873</v>
      </c>
      <c r="BY34" s="517">
        <v>844</v>
      </c>
      <c r="BZ34" s="517">
        <v>866</v>
      </c>
      <c r="CA34" s="517">
        <v>921</v>
      </c>
      <c r="CB34" s="517">
        <v>933</v>
      </c>
      <c r="CC34" s="517">
        <v>942</v>
      </c>
      <c r="CD34" s="517">
        <v>906</v>
      </c>
      <c r="CE34" s="517">
        <v>903</v>
      </c>
      <c r="CF34" s="517">
        <v>899</v>
      </c>
      <c r="CG34" s="517">
        <v>907</v>
      </c>
      <c r="CH34" s="517">
        <v>975</v>
      </c>
      <c r="CI34" s="517">
        <v>971</v>
      </c>
      <c r="CJ34" s="517">
        <v>901</v>
      </c>
      <c r="CK34" s="517">
        <v>897</v>
      </c>
      <c r="CL34" s="517">
        <v>859</v>
      </c>
      <c r="CM34" s="517">
        <v>804</v>
      </c>
      <c r="CN34" s="517">
        <v>863</v>
      </c>
      <c r="CO34" s="517">
        <v>812</v>
      </c>
      <c r="CP34" s="517">
        <v>780</v>
      </c>
      <c r="CQ34" s="517">
        <v>779</v>
      </c>
      <c r="CR34" s="517">
        <v>742</v>
      </c>
      <c r="CS34" s="517">
        <v>774</v>
      </c>
    </row>
    <row r="35" spans="1:97" customFormat="1" x14ac:dyDescent="0.2">
      <c r="A35" s="506" t="s">
        <v>571</v>
      </c>
      <c r="B35" s="517">
        <v>1064</v>
      </c>
      <c r="C35" s="517">
        <v>1002</v>
      </c>
      <c r="D35" s="517">
        <v>942</v>
      </c>
      <c r="E35" s="517">
        <v>942</v>
      </c>
      <c r="F35" s="517">
        <v>934</v>
      </c>
      <c r="G35" s="517">
        <v>950</v>
      </c>
      <c r="H35" s="517">
        <v>976</v>
      </c>
      <c r="I35" s="517">
        <v>1013</v>
      </c>
      <c r="J35" s="517">
        <v>1012</v>
      </c>
      <c r="K35" s="517">
        <v>1015</v>
      </c>
      <c r="L35" s="517">
        <v>999</v>
      </c>
      <c r="M35" s="517">
        <v>987</v>
      </c>
      <c r="N35" s="517">
        <v>943</v>
      </c>
      <c r="O35" s="517">
        <v>910</v>
      </c>
      <c r="P35" s="517">
        <v>877</v>
      </c>
      <c r="Q35" s="517">
        <v>820</v>
      </c>
      <c r="R35" s="517">
        <v>773</v>
      </c>
      <c r="S35" s="517">
        <v>734</v>
      </c>
      <c r="T35" s="517">
        <v>727</v>
      </c>
      <c r="U35" s="517">
        <v>708</v>
      </c>
      <c r="V35" s="517">
        <v>733</v>
      </c>
      <c r="W35" s="517">
        <v>719</v>
      </c>
      <c r="X35" s="517">
        <v>735</v>
      </c>
      <c r="Y35" s="517">
        <v>717</v>
      </c>
      <c r="Z35" s="517">
        <v>696</v>
      </c>
      <c r="AA35" s="517">
        <v>708</v>
      </c>
      <c r="AB35" s="517">
        <v>675</v>
      </c>
      <c r="AC35" s="517">
        <v>680</v>
      </c>
      <c r="AD35" s="517">
        <v>671</v>
      </c>
      <c r="AE35" s="517">
        <v>611</v>
      </c>
      <c r="AF35" s="517">
        <v>577</v>
      </c>
      <c r="AG35" s="517">
        <v>556</v>
      </c>
      <c r="AH35" s="517">
        <v>521</v>
      </c>
      <c r="AI35" s="517">
        <v>518</v>
      </c>
      <c r="AJ35" s="517">
        <v>490</v>
      </c>
      <c r="AK35" s="517">
        <v>462</v>
      </c>
      <c r="AL35" s="517">
        <v>449</v>
      </c>
      <c r="AM35" s="517">
        <v>432</v>
      </c>
      <c r="AN35" s="517">
        <v>464</v>
      </c>
      <c r="AO35" s="517">
        <v>482</v>
      </c>
      <c r="AP35" s="517">
        <v>509</v>
      </c>
      <c r="AQ35" s="517">
        <v>542</v>
      </c>
      <c r="AR35" s="517">
        <v>513</v>
      </c>
      <c r="AS35" s="517">
        <v>491</v>
      </c>
      <c r="AT35" s="517">
        <v>507</v>
      </c>
      <c r="AU35" s="517">
        <v>477</v>
      </c>
      <c r="AV35" s="517">
        <v>492</v>
      </c>
      <c r="AW35" s="517">
        <v>481</v>
      </c>
      <c r="AX35" s="517">
        <v>443</v>
      </c>
      <c r="AY35" s="517">
        <v>457</v>
      </c>
      <c r="AZ35" s="517">
        <v>431</v>
      </c>
      <c r="BA35" s="517">
        <v>433</v>
      </c>
      <c r="BB35" s="517">
        <v>423</v>
      </c>
      <c r="BC35" s="517">
        <v>422</v>
      </c>
      <c r="BD35" s="517">
        <v>431</v>
      </c>
      <c r="BE35" s="517">
        <v>429</v>
      </c>
      <c r="BF35" s="517">
        <v>450</v>
      </c>
      <c r="BG35" s="517">
        <v>424</v>
      </c>
      <c r="BH35" s="517">
        <v>447</v>
      </c>
      <c r="BI35" s="517">
        <v>454</v>
      </c>
      <c r="BJ35" s="517">
        <v>452</v>
      </c>
      <c r="BK35" s="517">
        <v>457</v>
      </c>
      <c r="BL35" s="517">
        <v>430</v>
      </c>
      <c r="BM35" s="517">
        <v>420</v>
      </c>
      <c r="BN35" s="517">
        <v>421</v>
      </c>
      <c r="BO35" s="517">
        <v>429</v>
      </c>
      <c r="BP35" s="517">
        <v>403</v>
      </c>
      <c r="BQ35" s="517">
        <v>407</v>
      </c>
      <c r="BR35" s="517">
        <v>413</v>
      </c>
      <c r="BS35" s="517">
        <v>410</v>
      </c>
      <c r="BT35" s="517">
        <v>458</v>
      </c>
      <c r="BU35" s="517">
        <v>464</v>
      </c>
      <c r="BV35" s="517">
        <v>461</v>
      </c>
      <c r="BW35" s="517">
        <v>508</v>
      </c>
      <c r="BX35" s="517">
        <v>543</v>
      </c>
      <c r="BY35" s="517">
        <v>570</v>
      </c>
      <c r="BZ35" s="517">
        <v>627</v>
      </c>
      <c r="CA35" s="517">
        <v>636</v>
      </c>
      <c r="CB35" s="517">
        <v>625</v>
      </c>
      <c r="CC35" s="517">
        <v>637</v>
      </c>
      <c r="CD35" s="517">
        <v>618</v>
      </c>
      <c r="CE35" s="517">
        <v>634</v>
      </c>
      <c r="CF35" s="517">
        <v>675</v>
      </c>
      <c r="CG35" s="517">
        <v>723</v>
      </c>
      <c r="CH35" s="517">
        <v>749</v>
      </c>
      <c r="CI35" s="517">
        <v>722</v>
      </c>
      <c r="CJ35" s="517">
        <v>660</v>
      </c>
      <c r="CK35" s="517">
        <v>574</v>
      </c>
      <c r="CL35" s="517">
        <v>532</v>
      </c>
      <c r="CM35" s="517">
        <v>493</v>
      </c>
      <c r="CN35" s="517">
        <v>499</v>
      </c>
      <c r="CO35" s="517">
        <v>550</v>
      </c>
      <c r="CP35" s="517">
        <v>537</v>
      </c>
      <c r="CQ35" s="517">
        <v>558</v>
      </c>
      <c r="CR35" s="517">
        <v>552</v>
      </c>
      <c r="CS35" s="517">
        <v>530</v>
      </c>
    </row>
    <row r="36" spans="1:97" customFormat="1" x14ac:dyDescent="0.2">
      <c r="A36" s="506" t="s">
        <v>572</v>
      </c>
      <c r="B36" s="517">
        <v>1669</v>
      </c>
      <c r="C36" s="517">
        <v>1596</v>
      </c>
      <c r="D36" s="517">
        <v>1564</v>
      </c>
      <c r="E36" s="517">
        <v>1558</v>
      </c>
      <c r="F36" s="517">
        <v>1538</v>
      </c>
      <c r="G36" s="517">
        <v>1553</v>
      </c>
      <c r="H36" s="517">
        <v>1567</v>
      </c>
      <c r="I36" s="517">
        <v>1588</v>
      </c>
      <c r="J36" s="517">
        <v>1660</v>
      </c>
      <c r="K36" s="517">
        <v>1721</v>
      </c>
      <c r="L36" s="517">
        <v>1750</v>
      </c>
      <c r="M36" s="517">
        <v>1804</v>
      </c>
      <c r="N36" s="517">
        <v>1849</v>
      </c>
      <c r="O36" s="517">
        <v>1780</v>
      </c>
      <c r="P36" s="517">
        <v>1706</v>
      </c>
      <c r="Q36" s="517">
        <v>1657</v>
      </c>
      <c r="R36" s="517">
        <v>1554</v>
      </c>
      <c r="S36" s="517">
        <v>1510</v>
      </c>
      <c r="T36" s="517">
        <v>1554</v>
      </c>
      <c r="U36" s="517">
        <v>1595</v>
      </c>
      <c r="V36" s="517">
        <v>1612</v>
      </c>
      <c r="W36" s="517">
        <v>1704</v>
      </c>
      <c r="X36" s="517">
        <v>1729</v>
      </c>
      <c r="Y36" s="517">
        <v>1855</v>
      </c>
      <c r="Z36" s="517">
        <v>1933</v>
      </c>
      <c r="AA36" s="517">
        <v>1994</v>
      </c>
      <c r="AB36" s="517">
        <v>2041</v>
      </c>
      <c r="AC36" s="517">
        <v>1953</v>
      </c>
      <c r="AD36" s="517">
        <v>2002</v>
      </c>
      <c r="AE36" s="517">
        <v>2024</v>
      </c>
      <c r="AF36" s="517">
        <v>2085</v>
      </c>
      <c r="AG36" s="517">
        <v>2074</v>
      </c>
      <c r="AH36" s="517">
        <v>2144</v>
      </c>
      <c r="AI36" s="517">
        <v>2111</v>
      </c>
      <c r="AJ36" s="517">
        <v>2033</v>
      </c>
      <c r="AK36" s="517">
        <v>1931</v>
      </c>
      <c r="AL36" s="517">
        <v>1764</v>
      </c>
      <c r="AM36" s="517">
        <v>1666</v>
      </c>
      <c r="AN36" s="517">
        <v>1705</v>
      </c>
      <c r="AO36" s="517">
        <v>1924</v>
      </c>
      <c r="AP36" s="517">
        <v>2051</v>
      </c>
      <c r="AQ36" s="517">
        <v>2137</v>
      </c>
      <c r="AR36" s="517">
        <v>2028</v>
      </c>
      <c r="AS36" s="517">
        <v>1833</v>
      </c>
      <c r="AT36" s="517">
        <v>1647</v>
      </c>
      <c r="AU36" s="517">
        <v>1458</v>
      </c>
      <c r="AV36" s="517">
        <v>1362</v>
      </c>
      <c r="AW36" s="517">
        <v>1349</v>
      </c>
      <c r="AX36" s="517">
        <v>1285</v>
      </c>
      <c r="AY36" s="517">
        <v>1291</v>
      </c>
      <c r="AZ36" s="517">
        <v>1250</v>
      </c>
      <c r="BA36" s="517">
        <v>1201</v>
      </c>
      <c r="BB36" s="517">
        <v>1171</v>
      </c>
      <c r="BC36" s="517">
        <v>1158</v>
      </c>
      <c r="BD36" s="517">
        <v>1195</v>
      </c>
      <c r="BE36" s="517">
        <v>1180</v>
      </c>
      <c r="BF36" s="517">
        <v>1227</v>
      </c>
      <c r="BG36" s="517">
        <v>1270</v>
      </c>
      <c r="BH36" s="517">
        <v>1289</v>
      </c>
      <c r="BI36" s="517">
        <v>1375</v>
      </c>
      <c r="BJ36" s="517">
        <v>1472</v>
      </c>
      <c r="BK36" s="517">
        <v>1514</v>
      </c>
      <c r="BL36" s="517">
        <v>1556</v>
      </c>
      <c r="BM36" s="517">
        <v>1538</v>
      </c>
      <c r="BN36" s="517">
        <v>1505</v>
      </c>
      <c r="BO36" s="517">
        <v>1470</v>
      </c>
      <c r="BP36" s="517">
        <v>1388</v>
      </c>
      <c r="BQ36" s="517">
        <v>1335</v>
      </c>
      <c r="BR36" s="517">
        <v>1304</v>
      </c>
      <c r="BS36" s="517">
        <v>1275</v>
      </c>
      <c r="BT36" s="517">
        <v>1332</v>
      </c>
      <c r="BU36" s="517">
        <v>1352</v>
      </c>
      <c r="BV36" s="517">
        <v>1264</v>
      </c>
      <c r="BW36" s="517">
        <v>1259</v>
      </c>
      <c r="BX36" s="517">
        <v>1252</v>
      </c>
      <c r="BY36" s="517">
        <v>1258</v>
      </c>
      <c r="BZ36" s="517">
        <v>1318</v>
      </c>
      <c r="CA36" s="517">
        <v>1293</v>
      </c>
      <c r="CB36" s="517">
        <v>1249</v>
      </c>
      <c r="CC36" s="517">
        <v>1195</v>
      </c>
      <c r="CD36" s="517">
        <v>1147</v>
      </c>
      <c r="CE36" s="517">
        <v>1145</v>
      </c>
      <c r="CF36" s="517">
        <v>1110</v>
      </c>
      <c r="CG36" s="517">
        <v>1051</v>
      </c>
      <c r="CH36" s="517">
        <v>1056</v>
      </c>
      <c r="CI36" s="517">
        <v>992</v>
      </c>
      <c r="CJ36" s="517">
        <v>891</v>
      </c>
      <c r="CK36" s="517">
        <v>859</v>
      </c>
      <c r="CL36" s="517">
        <v>821</v>
      </c>
      <c r="CM36" s="517">
        <v>752</v>
      </c>
      <c r="CN36" s="517">
        <v>746</v>
      </c>
      <c r="CO36" s="517">
        <v>727</v>
      </c>
      <c r="CP36" s="517">
        <v>678</v>
      </c>
      <c r="CQ36" s="517">
        <v>679</v>
      </c>
      <c r="CR36" s="517">
        <v>709</v>
      </c>
      <c r="CS36" s="517">
        <v>698</v>
      </c>
    </row>
    <row r="37" spans="1:97" customFormat="1" x14ac:dyDescent="0.2">
      <c r="A37" s="506" t="s">
        <v>573</v>
      </c>
      <c r="B37" s="517">
        <v>364</v>
      </c>
      <c r="C37" s="517">
        <v>345</v>
      </c>
      <c r="D37" s="517">
        <v>337</v>
      </c>
      <c r="E37" s="517">
        <v>360</v>
      </c>
      <c r="F37" s="517">
        <v>384</v>
      </c>
      <c r="G37" s="517">
        <v>419</v>
      </c>
      <c r="H37" s="517">
        <v>426</v>
      </c>
      <c r="I37" s="517">
        <v>422</v>
      </c>
      <c r="J37" s="517">
        <v>417</v>
      </c>
      <c r="K37" s="517">
        <v>389</v>
      </c>
      <c r="L37" s="517">
        <v>376</v>
      </c>
      <c r="M37" s="517">
        <v>411</v>
      </c>
      <c r="N37" s="517">
        <v>447</v>
      </c>
      <c r="O37" s="517">
        <v>468</v>
      </c>
      <c r="P37" s="517">
        <v>490</v>
      </c>
      <c r="Q37" s="517">
        <v>462</v>
      </c>
      <c r="R37" s="517">
        <v>444</v>
      </c>
      <c r="S37" s="517">
        <v>432</v>
      </c>
      <c r="T37" s="517">
        <v>418</v>
      </c>
      <c r="U37" s="517">
        <v>397</v>
      </c>
      <c r="V37" s="517">
        <v>400</v>
      </c>
      <c r="W37" s="517">
        <v>400</v>
      </c>
      <c r="X37" s="517">
        <v>398</v>
      </c>
      <c r="Y37" s="517">
        <v>395</v>
      </c>
      <c r="Z37" s="517">
        <v>383</v>
      </c>
      <c r="AA37" s="517">
        <v>389</v>
      </c>
      <c r="AB37" s="517">
        <v>401</v>
      </c>
      <c r="AC37" s="517">
        <v>419</v>
      </c>
      <c r="AD37" s="517">
        <v>437</v>
      </c>
      <c r="AE37" s="517">
        <v>479</v>
      </c>
      <c r="AF37" s="517">
        <v>484</v>
      </c>
      <c r="AG37" s="517">
        <v>460</v>
      </c>
      <c r="AH37" s="517">
        <v>425</v>
      </c>
      <c r="AI37" s="517">
        <v>366</v>
      </c>
      <c r="AJ37" s="517">
        <v>338</v>
      </c>
      <c r="AK37" s="517">
        <v>337</v>
      </c>
      <c r="AL37" s="517">
        <v>325</v>
      </c>
      <c r="AM37" s="517">
        <v>307</v>
      </c>
      <c r="AN37" s="517">
        <v>297</v>
      </c>
      <c r="AO37" s="517">
        <v>272</v>
      </c>
      <c r="AP37" s="517">
        <v>252</v>
      </c>
      <c r="AQ37" s="517">
        <v>250</v>
      </c>
      <c r="AR37" s="517">
        <v>227</v>
      </c>
      <c r="AS37" s="517">
        <v>223</v>
      </c>
      <c r="AT37" s="517">
        <v>204</v>
      </c>
      <c r="AU37" s="517">
        <v>166</v>
      </c>
      <c r="AV37" s="517">
        <v>173</v>
      </c>
      <c r="AW37" s="517">
        <v>175</v>
      </c>
      <c r="AX37" s="517">
        <v>181</v>
      </c>
      <c r="AY37" s="517">
        <v>201</v>
      </c>
      <c r="AZ37" s="517">
        <v>189</v>
      </c>
      <c r="BA37" s="517">
        <v>184</v>
      </c>
      <c r="BB37" s="517">
        <v>202</v>
      </c>
      <c r="BC37" s="517">
        <v>202</v>
      </c>
      <c r="BD37" s="517">
        <v>204</v>
      </c>
      <c r="BE37" s="517">
        <v>223</v>
      </c>
      <c r="BF37" s="517">
        <v>219</v>
      </c>
      <c r="BG37" s="517">
        <v>228</v>
      </c>
      <c r="BH37" s="517">
        <v>233</v>
      </c>
      <c r="BI37" s="517">
        <v>214</v>
      </c>
      <c r="BJ37" s="517">
        <v>220</v>
      </c>
      <c r="BK37" s="517">
        <v>233</v>
      </c>
      <c r="BL37" s="517">
        <v>248</v>
      </c>
      <c r="BM37" s="517">
        <v>261</v>
      </c>
      <c r="BN37" s="517">
        <v>271</v>
      </c>
      <c r="BO37" s="517">
        <v>260</v>
      </c>
      <c r="BP37" s="517">
        <v>248</v>
      </c>
      <c r="BQ37" s="517">
        <v>255</v>
      </c>
      <c r="BR37" s="517">
        <v>233</v>
      </c>
      <c r="BS37" s="517">
        <v>233</v>
      </c>
      <c r="BT37" s="517">
        <v>221</v>
      </c>
      <c r="BU37" s="517">
        <v>205</v>
      </c>
      <c r="BV37" s="517">
        <v>207</v>
      </c>
      <c r="BW37" s="517">
        <v>184</v>
      </c>
      <c r="BX37" s="517">
        <v>190</v>
      </c>
      <c r="BY37" s="517">
        <v>194</v>
      </c>
      <c r="BZ37" s="517">
        <v>199</v>
      </c>
      <c r="CA37" s="517">
        <v>205</v>
      </c>
      <c r="CB37" s="517">
        <v>195</v>
      </c>
      <c r="CC37" s="517">
        <v>187</v>
      </c>
      <c r="CD37" s="517">
        <v>171</v>
      </c>
      <c r="CE37" s="517">
        <v>162</v>
      </c>
      <c r="CF37" s="517">
        <v>144</v>
      </c>
      <c r="CG37" s="517">
        <v>126</v>
      </c>
      <c r="CH37" s="517">
        <v>127</v>
      </c>
      <c r="CI37" s="517">
        <v>111</v>
      </c>
      <c r="CJ37" s="517">
        <v>105</v>
      </c>
      <c r="CK37" s="517">
        <v>102</v>
      </c>
      <c r="CL37" s="517">
        <v>86</v>
      </c>
      <c r="CM37" s="517">
        <v>86</v>
      </c>
      <c r="CN37" s="517">
        <v>88</v>
      </c>
      <c r="CO37" s="517">
        <v>75</v>
      </c>
      <c r="CP37" s="517">
        <v>64</v>
      </c>
      <c r="CQ37" s="517">
        <v>57</v>
      </c>
      <c r="CR37" s="517">
        <v>49</v>
      </c>
      <c r="CS37" s="517">
        <v>45</v>
      </c>
    </row>
    <row r="38" spans="1:97" customFormat="1" x14ac:dyDescent="0.2">
      <c r="A38" s="506" t="s">
        <v>574</v>
      </c>
      <c r="B38" s="517">
        <v>660</v>
      </c>
      <c r="C38" s="517">
        <v>558</v>
      </c>
      <c r="D38" s="517">
        <v>525</v>
      </c>
      <c r="E38" s="517">
        <v>513</v>
      </c>
      <c r="F38" s="517">
        <v>512</v>
      </c>
      <c r="G38" s="517">
        <v>533</v>
      </c>
      <c r="H38" s="517">
        <v>524</v>
      </c>
      <c r="I38" s="517">
        <v>520</v>
      </c>
      <c r="J38" s="517">
        <v>514</v>
      </c>
      <c r="K38" s="517">
        <v>544</v>
      </c>
      <c r="L38" s="517">
        <v>552</v>
      </c>
      <c r="M38" s="517">
        <v>549</v>
      </c>
      <c r="N38" s="517">
        <v>546</v>
      </c>
      <c r="O38" s="517">
        <v>524</v>
      </c>
      <c r="P38" s="517">
        <v>503</v>
      </c>
      <c r="Q38" s="517">
        <v>468</v>
      </c>
      <c r="R38" s="517">
        <v>490</v>
      </c>
      <c r="S38" s="517">
        <v>466</v>
      </c>
      <c r="T38" s="517">
        <v>479</v>
      </c>
      <c r="U38" s="517">
        <v>513</v>
      </c>
      <c r="V38" s="517">
        <v>463</v>
      </c>
      <c r="W38" s="517">
        <v>477</v>
      </c>
      <c r="X38" s="517">
        <v>470</v>
      </c>
      <c r="Y38" s="517">
        <v>482</v>
      </c>
      <c r="Z38" s="517">
        <v>509</v>
      </c>
      <c r="AA38" s="517">
        <v>541</v>
      </c>
      <c r="AB38" s="517">
        <v>562</v>
      </c>
      <c r="AC38" s="517">
        <v>561</v>
      </c>
      <c r="AD38" s="517">
        <v>569</v>
      </c>
      <c r="AE38" s="517">
        <v>553</v>
      </c>
      <c r="AF38" s="517">
        <v>540</v>
      </c>
      <c r="AG38" s="517">
        <v>524</v>
      </c>
      <c r="AH38" s="517">
        <v>517</v>
      </c>
      <c r="AI38" s="517">
        <v>508</v>
      </c>
      <c r="AJ38" s="517">
        <v>477</v>
      </c>
      <c r="AK38" s="517">
        <v>462</v>
      </c>
      <c r="AL38" s="517">
        <v>461</v>
      </c>
      <c r="AM38" s="517">
        <v>437</v>
      </c>
      <c r="AN38" s="517">
        <v>445</v>
      </c>
      <c r="AO38" s="517">
        <v>465</v>
      </c>
      <c r="AP38" s="517">
        <v>460</v>
      </c>
      <c r="AQ38" s="517">
        <v>454</v>
      </c>
      <c r="AR38" s="517">
        <v>454</v>
      </c>
      <c r="AS38" s="517">
        <v>437</v>
      </c>
      <c r="AT38" s="517">
        <v>405</v>
      </c>
      <c r="AU38" s="517">
        <v>417</v>
      </c>
      <c r="AV38" s="517">
        <v>369</v>
      </c>
      <c r="AW38" s="517">
        <v>374</v>
      </c>
      <c r="AX38" s="517">
        <v>383</v>
      </c>
      <c r="AY38" s="517">
        <v>370</v>
      </c>
      <c r="AZ38" s="517">
        <v>392</v>
      </c>
      <c r="BA38" s="517">
        <v>381</v>
      </c>
      <c r="BB38" s="517">
        <v>358</v>
      </c>
      <c r="BC38" s="517">
        <v>332</v>
      </c>
      <c r="BD38" s="517">
        <v>336</v>
      </c>
      <c r="BE38" s="517">
        <v>335</v>
      </c>
      <c r="BF38" s="517">
        <v>349</v>
      </c>
      <c r="BG38" s="517">
        <v>367</v>
      </c>
      <c r="BH38" s="517">
        <v>357</v>
      </c>
      <c r="BI38" s="517">
        <v>344</v>
      </c>
      <c r="BJ38" s="517">
        <v>349</v>
      </c>
      <c r="BK38" s="517">
        <v>355</v>
      </c>
      <c r="BL38" s="517">
        <v>388</v>
      </c>
      <c r="BM38" s="517">
        <v>394</v>
      </c>
      <c r="BN38" s="517">
        <v>388</v>
      </c>
      <c r="BO38" s="517">
        <v>388</v>
      </c>
      <c r="BP38" s="517">
        <v>381</v>
      </c>
      <c r="BQ38" s="517">
        <v>369</v>
      </c>
      <c r="BR38" s="517">
        <v>392</v>
      </c>
      <c r="BS38" s="517">
        <v>376</v>
      </c>
      <c r="BT38" s="517">
        <v>392</v>
      </c>
      <c r="BU38" s="517">
        <v>399</v>
      </c>
      <c r="BV38" s="517">
        <v>367</v>
      </c>
      <c r="BW38" s="517">
        <v>380</v>
      </c>
      <c r="BX38" s="517">
        <v>362</v>
      </c>
      <c r="BY38" s="517">
        <v>366</v>
      </c>
      <c r="BZ38" s="517">
        <v>387</v>
      </c>
      <c r="CA38" s="517">
        <v>414</v>
      </c>
      <c r="CB38" s="517">
        <v>413</v>
      </c>
      <c r="CC38" s="517">
        <v>416</v>
      </c>
      <c r="CD38" s="517">
        <v>407</v>
      </c>
      <c r="CE38" s="517">
        <v>392</v>
      </c>
      <c r="CF38" s="517">
        <v>372</v>
      </c>
      <c r="CG38" s="517">
        <v>374</v>
      </c>
      <c r="CH38" s="517">
        <v>387</v>
      </c>
      <c r="CI38" s="517">
        <v>369</v>
      </c>
      <c r="CJ38" s="517">
        <v>333</v>
      </c>
      <c r="CK38" s="517">
        <v>305</v>
      </c>
      <c r="CL38" s="517">
        <v>279</v>
      </c>
      <c r="CM38" s="517">
        <v>270</v>
      </c>
      <c r="CN38" s="517">
        <v>321</v>
      </c>
      <c r="CO38" s="517">
        <v>339</v>
      </c>
      <c r="CP38" s="517">
        <v>328</v>
      </c>
      <c r="CQ38" s="517">
        <v>336</v>
      </c>
      <c r="CR38" s="517">
        <v>341</v>
      </c>
      <c r="CS38" s="517">
        <v>326</v>
      </c>
    </row>
    <row r="39" spans="1:97" customFormat="1" x14ac:dyDescent="0.2">
      <c r="A39" s="512" t="s">
        <v>538</v>
      </c>
      <c r="B39" s="517">
        <v>317</v>
      </c>
      <c r="C39" s="517">
        <v>325</v>
      </c>
      <c r="D39" s="517">
        <v>324</v>
      </c>
      <c r="E39" s="517">
        <v>321</v>
      </c>
      <c r="F39" s="517">
        <v>333</v>
      </c>
      <c r="G39" s="517">
        <v>355</v>
      </c>
      <c r="H39" s="517">
        <v>349</v>
      </c>
      <c r="I39" s="517">
        <v>382</v>
      </c>
      <c r="J39" s="517">
        <v>414</v>
      </c>
      <c r="K39" s="517">
        <v>413</v>
      </c>
      <c r="L39" s="517">
        <v>407</v>
      </c>
      <c r="M39" s="517">
        <v>407</v>
      </c>
      <c r="N39" s="517">
        <v>394</v>
      </c>
      <c r="O39" s="517">
        <v>398</v>
      </c>
      <c r="P39" s="517">
        <v>399</v>
      </c>
      <c r="Q39" s="517">
        <v>386</v>
      </c>
      <c r="R39" s="517">
        <v>393</v>
      </c>
      <c r="S39" s="517">
        <v>379</v>
      </c>
      <c r="T39" s="517">
        <v>338</v>
      </c>
      <c r="U39" s="517">
        <v>335</v>
      </c>
      <c r="V39" s="517">
        <v>336</v>
      </c>
      <c r="W39" s="517">
        <v>331</v>
      </c>
      <c r="X39" s="517">
        <v>305</v>
      </c>
      <c r="Y39" s="517">
        <v>284</v>
      </c>
      <c r="Z39" s="517">
        <v>280</v>
      </c>
      <c r="AA39" s="517">
        <v>271</v>
      </c>
      <c r="AB39" s="517">
        <v>279</v>
      </c>
      <c r="AC39" s="517">
        <v>267</v>
      </c>
      <c r="AD39" s="517">
        <v>269</v>
      </c>
      <c r="AE39" s="517">
        <v>259</v>
      </c>
      <c r="AF39" s="517">
        <v>266</v>
      </c>
      <c r="AG39" s="517">
        <v>256</v>
      </c>
      <c r="AH39" s="517">
        <v>257</v>
      </c>
      <c r="AI39" s="517">
        <v>252</v>
      </c>
      <c r="AJ39" s="517">
        <v>237</v>
      </c>
      <c r="AK39" s="517">
        <v>243</v>
      </c>
      <c r="AL39" s="517">
        <v>242</v>
      </c>
      <c r="AM39" s="517">
        <v>242</v>
      </c>
      <c r="AN39" s="517">
        <v>221</v>
      </c>
      <c r="AO39" s="517">
        <v>208</v>
      </c>
      <c r="AP39" s="517">
        <v>210</v>
      </c>
      <c r="AQ39" s="517">
        <v>208</v>
      </c>
      <c r="AR39" s="517">
        <v>192</v>
      </c>
      <c r="AS39" s="517">
        <v>185</v>
      </c>
      <c r="AT39" s="517">
        <v>176</v>
      </c>
      <c r="AU39" s="517">
        <v>163</v>
      </c>
      <c r="AV39" s="517">
        <v>160</v>
      </c>
      <c r="AW39" s="517">
        <v>164</v>
      </c>
      <c r="AX39" s="517">
        <v>168</v>
      </c>
      <c r="AY39" s="517">
        <v>181</v>
      </c>
      <c r="AZ39" s="517">
        <v>176</v>
      </c>
      <c r="BA39" s="517">
        <v>167</v>
      </c>
      <c r="BB39" s="517">
        <v>162</v>
      </c>
      <c r="BC39" s="517">
        <v>181</v>
      </c>
      <c r="BD39" s="517">
        <v>170</v>
      </c>
      <c r="BE39" s="517">
        <v>168</v>
      </c>
      <c r="BF39" s="517">
        <v>179</v>
      </c>
      <c r="BG39" s="517">
        <v>182</v>
      </c>
      <c r="BH39" s="517">
        <v>185</v>
      </c>
      <c r="BI39" s="517">
        <v>183</v>
      </c>
      <c r="BJ39" s="517">
        <v>166</v>
      </c>
      <c r="BK39" s="517">
        <v>165</v>
      </c>
      <c r="BL39" s="517">
        <v>171</v>
      </c>
      <c r="BM39" s="517">
        <v>161</v>
      </c>
      <c r="BN39" s="517">
        <v>162</v>
      </c>
      <c r="BO39" s="517">
        <v>159</v>
      </c>
      <c r="BP39" s="517">
        <v>158</v>
      </c>
      <c r="BQ39" s="517">
        <v>154</v>
      </c>
      <c r="BR39" s="517">
        <v>160</v>
      </c>
      <c r="BS39" s="517">
        <v>156</v>
      </c>
      <c r="BT39" s="517">
        <v>149</v>
      </c>
      <c r="BU39" s="517">
        <v>131</v>
      </c>
      <c r="BV39" s="517">
        <v>124</v>
      </c>
      <c r="BW39" s="517">
        <v>129</v>
      </c>
      <c r="BX39" s="517">
        <v>143</v>
      </c>
      <c r="BY39" s="517">
        <v>146</v>
      </c>
      <c r="BZ39" s="517">
        <v>132</v>
      </c>
      <c r="CA39" s="517">
        <v>132</v>
      </c>
      <c r="CB39" s="517">
        <v>123</v>
      </c>
      <c r="CC39" s="517">
        <v>115</v>
      </c>
      <c r="CD39" s="517">
        <v>100</v>
      </c>
      <c r="CE39" s="517">
        <v>103</v>
      </c>
      <c r="CF39" s="517">
        <v>99</v>
      </c>
      <c r="CG39" s="517">
        <v>95</v>
      </c>
      <c r="CH39" s="517">
        <v>99</v>
      </c>
      <c r="CI39" s="517">
        <v>77</v>
      </c>
      <c r="CJ39" s="517">
        <v>67</v>
      </c>
      <c r="CK39" s="517">
        <v>59</v>
      </c>
      <c r="CL39" s="517">
        <v>68</v>
      </c>
      <c r="CM39" s="517">
        <v>76</v>
      </c>
      <c r="CN39" s="517">
        <v>69</v>
      </c>
      <c r="CO39" s="517">
        <v>65</v>
      </c>
      <c r="CP39" s="517">
        <v>53</v>
      </c>
      <c r="CQ39" s="517">
        <v>45</v>
      </c>
      <c r="CR39" s="517">
        <v>45</v>
      </c>
      <c r="CS39" s="517">
        <v>38</v>
      </c>
    </row>
    <row r="40" spans="1:97" customFormat="1" x14ac:dyDescent="0.2">
      <c r="A40" s="512" t="s">
        <v>204</v>
      </c>
      <c r="B40" s="517" t="s">
        <v>55</v>
      </c>
      <c r="C40" s="517" t="s">
        <v>55</v>
      </c>
      <c r="D40" s="517" t="s">
        <v>55</v>
      </c>
      <c r="E40" s="517" t="s">
        <v>55</v>
      </c>
      <c r="F40" s="517" t="s">
        <v>55</v>
      </c>
      <c r="G40" s="517" t="s">
        <v>55</v>
      </c>
      <c r="H40" s="517" t="s">
        <v>55</v>
      </c>
      <c r="I40" s="517" t="s">
        <v>55</v>
      </c>
      <c r="J40" s="517" t="s">
        <v>55</v>
      </c>
      <c r="K40" s="517" t="s">
        <v>55</v>
      </c>
      <c r="L40" s="517" t="s">
        <v>55</v>
      </c>
      <c r="M40" s="517" t="s">
        <v>55</v>
      </c>
      <c r="N40" s="517" t="s">
        <v>55</v>
      </c>
      <c r="O40" s="517" t="s">
        <v>55</v>
      </c>
      <c r="P40" s="517" t="s">
        <v>55</v>
      </c>
      <c r="Q40" s="517" t="s">
        <v>55</v>
      </c>
      <c r="R40" s="517" t="s">
        <v>55</v>
      </c>
      <c r="S40" s="517" t="s">
        <v>55</v>
      </c>
      <c r="T40" s="517" t="s">
        <v>55</v>
      </c>
      <c r="U40" s="517" t="s">
        <v>55</v>
      </c>
      <c r="V40" s="517" t="s">
        <v>55</v>
      </c>
      <c r="W40" s="517" t="s">
        <v>55</v>
      </c>
      <c r="X40" s="517" t="s">
        <v>55</v>
      </c>
      <c r="Y40" s="517" t="s">
        <v>55</v>
      </c>
      <c r="Z40" s="517" t="s">
        <v>55</v>
      </c>
      <c r="AA40" s="517" t="s">
        <v>55</v>
      </c>
      <c r="AB40" s="517" t="s">
        <v>55</v>
      </c>
      <c r="AC40" s="517" t="s">
        <v>55</v>
      </c>
      <c r="AD40" s="517" t="s">
        <v>55</v>
      </c>
      <c r="AE40" s="517" t="s">
        <v>55</v>
      </c>
      <c r="AF40" s="517" t="s">
        <v>55</v>
      </c>
      <c r="AG40" s="517" t="s">
        <v>55</v>
      </c>
      <c r="AH40" s="517" t="s">
        <v>55</v>
      </c>
      <c r="AI40" s="517" t="s">
        <v>55</v>
      </c>
      <c r="AJ40" s="517" t="s">
        <v>55</v>
      </c>
      <c r="AK40" s="517" t="s">
        <v>55</v>
      </c>
      <c r="AL40" s="517" t="s">
        <v>55</v>
      </c>
      <c r="AM40" s="517" t="s">
        <v>55</v>
      </c>
      <c r="AN40" s="517" t="s">
        <v>55</v>
      </c>
      <c r="AO40" s="517" t="s">
        <v>55</v>
      </c>
      <c r="AP40" s="517" t="s">
        <v>55</v>
      </c>
      <c r="AQ40" s="517" t="s">
        <v>55</v>
      </c>
      <c r="AR40" s="517" t="s">
        <v>55</v>
      </c>
      <c r="AS40" s="517" t="s">
        <v>55</v>
      </c>
      <c r="AT40" s="517" t="s">
        <v>55</v>
      </c>
      <c r="AU40" s="517" t="s">
        <v>55</v>
      </c>
      <c r="AV40" s="517" t="s">
        <v>55</v>
      </c>
      <c r="AW40" s="517" t="s">
        <v>55</v>
      </c>
      <c r="AX40" s="517" t="s">
        <v>55</v>
      </c>
      <c r="AY40" s="517" t="s">
        <v>55</v>
      </c>
      <c r="AZ40" s="517" t="s">
        <v>55</v>
      </c>
      <c r="BA40" s="517" t="s">
        <v>55</v>
      </c>
      <c r="BB40" s="517" t="s">
        <v>55</v>
      </c>
      <c r="BC40" s="517" t="s">
        <v>55</v>
      </c>
      <c r="BD40" s="517" t="s">
        <v>55</v>
      </c>
      <c r="BE40" s="517" t="s">
        <v>55</v>
      </c>
      <c r="BF40" s="517" t="s">
        <v>55</v>
      </c>
      <c r="BG40" s="517" t="s">
        <v>55</v>
      </c>
      <c r="BH40" s="517" t="s">
        <v>55</v>
      </c>
      <c r="BI40" s="517" t="s">
        <v>55</v>
      </c>
      <c r="BJ40" s="517" t="s">
        <v>55</v>
      </c>
      <c r="BK40" s="517" t="s">
        <v>55</v>
      </c>
      <c r="BL40" s="517" t="s">
        <v>55</v>
      </c>
      <c r="BM40" s="517" t="s">
        <v>55</v>
      </c>
      <c r="BN40" s="517" t="s">
        <v>55</v>
      </c>
      <c r="BO40" s="517" t="s">
        <v>55</v>
      </c>
      <c r="BP40" s="517" t="s">
        <v>55</v>
      </c>
      <c r="BQ40" s="517" t="s">
        <v>55</v>
      </c>
      <c r="BR40" s="517" t="s">
        <v>55</v>
      </c>
      <c r="BS40" s="517" t="s">
        <v>55</v>
      </c>
      <c r="BT40" s="517" t="s">
        <v>55</v>
      </c>
      <c r="BU40" s="517" t="s">
        <v>55</v>
      </c>
      <c r="BV40" s="517" t="s">
        <v>55</v>
      </c>
      <c r="BW40" s="517" t="s">
        <v>55</v>
      </c>
      <c r="BX40" s="517" t="s">
        <v>55</v>
      </c>
      <c r="BY40" s="517" t="s">
        <v>55</v>
      </c>
      <c r="BZ40" s="517" t="s">
        <v>55</v>
      </c>
      <c r="CA40" s="517" t="s">
        <v>55</v>
      </c>
      <c r="CB40" s="517" t="s">
        <v>55</v>
      </c>
      <c r="CC40" s="517" t="s">
        <v>55</v>
      </c>
      <c r="CD40" s="517" t="s">
        <v>55</v>
      </c>
      <c r="CE40" s="517" t="s">
        <v>55</v>
      </c>
      <c r="CF40" s="517" t="s">
        <v>55</v>
      </c>
      <c r="CG40" s="517" t="s">
        <v>55</v>
      </c>
      <c r="CH40" s="517" t="s">
        <v>55</v>
      </c>
      <c r="CI40" s="517" t="s">
        <v>55</v>
      </c>
      <c r="CJ40" s="517" t="s">
        <v>55</v>
      </c>
      <c r="CK40" s="517" t="s">
        <v>55</v>
      </c>
      <c r="CL40" s="517" t="s">
        <v>55</v>
      </c>
      <c r="CM40" s="517" t="s">
        <v>55</v>
      </c>
      <c r="CN40" s="517" t="s">
        <v>55</v>
      </c>
      <c r="CO40" s="517" t="s">
        <v>55</v>
      </c>
      <c r="CP40" s="517" t="s">
        <v>55</v>
      </c>
      <c r="CQ40" s="517" t="s">
        <v>55</v>
      </c>
      <c r="CR40" s="517" t="s">
        <v>55</v>
      </c>
      <c r="CS40" s="517" t="s">
        <v>55</v>
      </c>
    </row>
    <row r="41" spans="1:97" customFormat="1" x14ac:dyDescent="0.2">
      <c r="A41" s="512" t="s">
        <v>205</v>
      </c>
      <c r="B41" s="517" t="s">
        <v>55</v>
      </c>
      <c r="C41" s="517" t="s">
        <v>55</v>
      </c>
      <c r="D41" s="517" t="s">
        <v>55</v>
      </c>
      <c r="E41" s="517" t="s">
        <v>55</v>
      </c>
      <c r="F41" s="517" t="s">
        <v>55</v>
      </c>
      <c r="G41" s="517" t="s">
        <v>55</v>
      </c>
      <c r="H41" s="517" t="s">
        <v>55</v>
      </c>
      <c r="I41" s="517" t="s">
        <v>55</v>
      </c>
      <c r="J41" s="517" t="s">
        <v>55</v>
      </c>
      <c r="K41" s="517" t="s">
        <v>55</v>
      </c>
      <c r="L41" s="517" t="s">
        <v>55</v>
      </c>
      <c r="M41" s="517" t="s">
        <v>55</v>
      </c>
      <c r="N41" s="517" t="s">
        <v>55</v>
      </c>
      <c r="O41" s="517" t="s">
        <v>55</v>
      </c>
      <c r="P41" s="517" t="s">
        <v>55</v>
      </c>
      <c r="Q41" s="517" t="s">
        <v>55</v>
      </c>
      <c r="R41" s="517" t="s">
        <v>55</v>
      </c>
      <c r="S41" s="517" t="s">
        <v>55</v>
      </c>
      <c r="T41" s="517" t="s">
        <v>55</v>
      </c>
      <c r="U41" s="517" t="s">
        <v>55</v>
      </c>
      <c r="V41" s="517" t="s">
        <v>55</v>
      </c>
      <c r="W41" s="517" t="s">
        <v>55</v>
      </c>
      <c r="X41" s="517" t="s">
        <v>55</v>
      </c>
      <c r="Y41" s="517" t="s">
        <v>55</v>
      </c>
      <c r="Z41" s="517" t="s">
        <v>55</v>
      </c>
      <c r="AA41" s="517" t="s">
        <v>55</v>
      </c>
      <c r="AB41" s="517" t="s">
        <v>55</v>
      </c>
      <c r="AC41" s="517" t="s">
        <v>55</v>
      </c>
      <c r="AD41" s="517" t="s">
        <v>55</v>
      </c>
      <c r="AE41" s="517" t="s">
        <v>55</v>
      </c>
      <c r="AF41" s="517" t="s">
        <v>55</v>
      </c>
      <c r="AG41" s="517" t="s">
        <v>55</v>
      </c>
      <c r="AH41" s="517" t="s">
        <v>55</v>
      </c>
      <c r="AI41" s="517" t="s">
        <v>55</v>
      </c>
      <c r="AJ41" s="517" t="s">
        <v>55</v>
      </c>
      <c r="AK41" s="517" t="s">
        <v>55</v>
      </c>
      <c r="AL41" s="517" t="s">
        <v>55</v>
      </c>
      <c r="AM41" s="517" t="s">
        <v>55</v>
      </c>
      <c r="AN41" s="517" t="s">
        <v>55</v>
      </c>
      <c r="AO41" s="517" t="s">
        <v>55</v>
      </c>
      <c r="AP41" s="517" t="s">
        <v>55</v>
      </c>
      <c r="AQ41" s="517" t="s">
        <v>55</v>
      </c>
      <c r="AR41" s="517" t="s">
        <v>55</v>
      </c>
      <c r="AS41" s="517" t="s">
        <v>55</v>
      </c>
      <c r="AT41" s="517" t="s">
        <v>55</v>
      </c>
      <c r="AU41" s="517" t="s">
        <v>55</v>
      </c>
      <c r="AV41" s="517" t="s">
        <v>55</v>
      </c>
      <c r="AW41" s="517" t="s">
        <v>55</v>
      </c>
      <c r="AX41" s="517" t="s">
        <v>55</v>
      </c>
      <c r="AY41" s="517" t="s">
        <v>55</v>
      </c>
      <c r="AZ41" s="517" t="s">
        <v>55</v>
      </c>
      <c r="BA41" s="517" t="s">
        <v>55</v>
      </c>
      <c r="BB41" s="517" t="s">
        <v>55</v>
      </c>
      <c r="BC41" s="517" t="s">
        <v>55</v>
      </c>
      <c r="BD41" s="517" t="s">
        <v>55</v>
      </c>
      <c r="BE41" s="517" t="s">
        <v>55</v>
      </c>
      <c r="BF41" s="517" t="s">
        <v>55</v>
      </c>
      <c r="BG41" s="517" t="s">
        <v>55</v>
      </c>
      <c r="BH41" s="517" t="s">
        <v>55</v>
      </c>
      <c r="BI41" s="517" t="s">
        <v>55</v>
      </c>
      <c r="BJ41" s="517" t="s">
        <v>55</v>
      </c>
      <c r="BK41" s="517" t="s">
        <v>55</v>
      </c>
      <c r="BL41" s="517" t="s">
        <v>55</v>
      </c>
      <c r="BM41" s="517" t="s">
        <v>55</v>
      </c>
      <c r="BN41" s="517" t="s">
        <v>55</v>
      </c>
      <c r="BO41" s="517" t="s">
        <v>55</v>
      </c>
      <c r="BP41" s="517" t="s">
        <v>55</v>
      </c>
      <c r="BQ41" s="517" t="s">
        <v>55</v>
      </c>
      <c r="BR41" s="517" t="s">
        <v>55</v>
      </c>
      <c r="BS41" s="517" t="s">
        <v>55</v>
      </c>
      <c r="BT41" s="517" t="s">
        <v>55</v>
      </c>
      <c r="BU41" s="517" t="s">
        <v>55</v>
      </c>
      <c r="BV41" s="517" t="s">
        <v>55</v>
      </c>
      <c r="BW41" s="517" t="s">
        <v>55</v>
      </c>
      <c r="BX41" s="517" t="s">
        <v>55</v>
      </c>
      <c r="BY41" s="517" t="s">
        <v>55</v>
      </c>
      <c r="BZ41" s="517" t="s">
        <v>55</v>
      </c>
      <c r="CA41" s="517" t="s">
        <v>55</v>
      </c>
      <c r="CB41" s="517" t="s">
        <v>55</v>
      </c>
      <c r="CC41" s="517" t="s">
        <v>55</v>
      </c>
      <c r="CD41" s="517" t="s">
        <v>55</v>
      </c>
      <c r="CE41" s="517" t="s">
        <v>55</v>
      </c>
      <c r="CF41" s="517" t="s">
        <v>55</v>
      </c>
      <c r="CG41" s="517" t="s">
        <v>55</v>
      </c>
      <c r="CH41" s="517" t="s">
        <v>55</v>
      </c>
      <c r="CI41" s="517" t="s">
        <v>55</v>
      </c>
      <c r="CJ41" s="517" t="s">
        <v>55</v>
      </c>
      <c r="CK41" s="517" t="s">
        <v>55</v>
      </c>
      <c r="CL41" s="517" t="s">
        <v>55</v>
      </c>
      <c r="CM41" s="517" t="s">
        <v>55</v>
      </c>
      <c r="CN41" s="517" t="s">
        <v>55</v>
      </c>
      <c r="CO41" s="517" t="s">
        <v>55</v>
      </c>
      <c r="CP41" s="517" t="s">
        <v>55</v>
      </c>
      <c r="CQ41" s="517" t="s">
        <v>55</v>
      </c>
      <c r="CR41" s="517" t="s">
        <v>55</v>
      </c>
      <c r="CS41" s="517" t="s">
        <v>55</v>
      </c>
    </row>
    <row r="42" spans="1:97" customFormat="1" x14ac:dyDescent="0.2">
      <c r="A42" s="512" t="s">
        <v>0</v>
      </c>
      <c r="B42" s="517">
        <v>1868</v>
      </c>
      <c r="C42" s="517">
        <v>2264</v>
      </c>
      <c r="D42" s="517">
        <v>2648</v>
      </c>
      <c r="E42" s="517">
        <v>3219</v>
      </c>
      <c r="F42" s="517">
        <v>3693</v>
      </c>
      <c r="G42" s="517">
        <v>4180</v>
      </c>
      <c r="H42" s="517">
        <v>4385</v>
      </c>
      <c r="I42" s="517">
        <v>4472</v>
      </c>
      <c r="J42" s="517">
        <v>4561</v>
      </c>
      <c r="K42" s="517">
        <v>4551</v>
      </c>
      <c r="L42" s="517">
        <v>4353</v>
      </c>
      <c r="M42" s="517">
        <v>4281</v>
      </c>
      <c r="N42" s="517">
        <v>4214</v>
      </c>
      <c r="O42" s="517">
        <v>4244</v>
      </c>
      <c r="P42" s="517">
        <v>4134</v>
      </c>
      <c r="Q42" s="517">
        <v>4204</v>
      </c>
      <c r="R42" s="517">
        <v>4332</v>
      </c>
      <c r="S42" s="517">
        <v>4431</v>
      </c>
      <c r="T42" s="517">
        <v>4541</v>
      </c>
      <c r="U42" s="517">
        <v>4702</v>
      </c>
      <c r="V42" s="517">
        <v>4900</v>
      </c>
      <c r="W42" s="517">
        <v>5166</v>
      </c>
      <c r="X42" s="517">
        <v>5352</v>
      </c>
      <c r="Y42" s="517">
        <v>5473</v>
      </c>
      <c r="Z42" s="517">
        <v>5405</v>
      </c>
      <c r="AA42" s="517">
        <v>5507</v>
      </c>
      <c r="AB42" s="517">
        <v>5436</v>
      </c>
      <c r="AC42" s="517">
        <v>5415</v>
      </c>
      <c r="AD42" s="517">
        <v>5428</v>
      </c>
      <c r="AE42" s="517">
        <v>5506</v>
      </c>
      <c r="AF42" s="517">
        <v>5457</v>
      </c>
      <c r="AG42" s="517">
        <v>5302</v>
      </c>
      <c r="AH42" s="517">
        <v>5117</v>
      </c>
      <c r="AI42" s="517">
        <v>4964</v>
      </c>
      <c r="AJ42" s="517">
        <v>4817</v>
      </c>
      <c r="AK42" s="517">
        <v>4854</v>
      </c>
      <c r="AL42" s="517">
        <v>4961</v>
      </c>
      <c r="AM42" s="517">
        <v>5039</v>
      </c>
      <c r="AN42" s="517">
        <v>5024</v>
      </c>
      <c r="AO42" s="517">
        <v>4873</v>
      </c>
      <c r="AP42" s="517">
        <v>4697</v>
      </c>
      <c r="AQ42" s="517">
        <v>4640</v>
      </c>
      <c r="AR42" s="517">
        <v>4585</v>
      </c>
      <c r="AS42" s="517">
        <v>4413</v>
      </c>
      <c r="AT42" s="517">
        <v>4374</v>
      </c>
      <c r="AU42" s="517">
        <v>4324</v>
      </c>
      <c r="AV42" s="517">
        <v>4290</v>
      </c>
      <c r="AW42" s="517">
        <v>4165</v>
      </c>
      <c r="AX42" s="517">
        <v>4062</v>
      </c>
      <c r="AY42" s="517">
        <v>4134</v>
      </c>
      <c r="AZ42" s="517">
        <v>4079</v>
      </c>
      <c r="BA42" s="517">
        <v>4094</v>
      </c>
      <c r="BB42" s="517">
        <v>4029</v>
      </c>
      <c r="BC42" s="517">
        <v>4098</v>
      </c>
      <c r="BD42" s="517">
        <v>4187</v>
      </c>
      <c r="BE42" s="517">
        <v>4244</v>
      </c>
      <c r="BF42" s="517">
        <v>4268</v>
      </c>
      <c r="BG42" s="517">
        <v>4447</v>
      </c>
      <c r="BH42" s="517">
        <v>4523</v>
      </c>
      <c r="BI42" s="517">
        <v>4547</v>
      </c>
      <c r="BJ42" s="517">
        <v>4482</v>
      </c>
      <c r="BK42" s="517">
        <v>4492</v>
      </c>
      <c r="BL42" s="517">
        <v>4398</v>
      </c>
      <c r="BM42" s="517">
        <v>4412</v>
      </c>
      <c r="BN42" s="517">
        <v>4308</v>
      </c>
      <c r="BO42" s="517">
        <v>4361</v>
      </c>
      <c r="BP42" s="517">
        <v>4246</v>
      </c>
      <c r="BQ42" s="517">
        <v>4224</v>
      </c>
      <c r="BR42" s="517">
        <v>4143</v>
      </c>
      <c r="BS42" s="517">
        <v>4139</v>
      </c>
      <c r="BT42" s="517">
        <v>4079</v>
      </c>
      <c r="BU42" s="517">
        <v>3979</v>
      </c>
      <c r="BV42" s="517">
        <v>3842</v>
      </c>
      <c r="BW42" s="517">
        <v>3815</v>
      </c>
      <c r="BX42" s="517">
        <v>3769</v>
      </c>
      <c r="BY42" s="517">
        <v>3587</v>
      </c>
      <c r="BZ42" s="517">
        <v>3531</v>
      </c>
      <c r="CA42" s="517">
        <v>3565</v>
      </c>
      <c r="CB42" s="517">
        <v>3589</v>
      </c>
      <c r="CC42" s="517">
        <v>3514</v>
      </c>
      <c r="CD42" s="517">
        <v>3448</v>
      </c>
      <c r="CE42" s="517">
        <v>3474</v>
      </c>
      <c r="CF42" s="517">
        <v>3337</v>
      </c>
      <c r="CG42" s="517">
        <v>3121</v>
      </c>
      <c r="CH42" s="517">
        <v>3046</v>
      </c>
      <c r="CI42" s="517">
        <v>3099</v>
      </c>
      <c r="CJ42" s="517">
        <v>2995</v>
      </c>
      <c r="CK42" s="517">
        <v>2928</v>
      </c>
      <c r="CL42" s="517">
        <v>2809</v>
      </c>
      <c r="CM42" s="517">
        <v>2709</v>
      </c>
      <c r="CN42" s="517">
        <v>2612</v>
      </c>
      <c r="CO42" s="517">
        <v>2661</v>
      </c>
      <c r="CP42" s="517">
        <v>2601</v>
      </c>
      <c r="CQ42" s="517">
        <v>2516</v>
      </c>
      <c r="CR42" s="517">
        <v>2440</v>
      </c>
      <c r="CS42" s="517">
        <v>2349</v>
      </c>
    </row>
    <row r="43" spans="1:97" customFormat="1" x14ac:dyDescent="0.2">
      <c r="A43" s="512" t="s">
        <v>198</v>
      </c>
      <c r="B43" s="517">
        <v>1350</v>
      </c>
      <c r="C43" s="517">
        <v>1553</v>
      </c>
      <c r="D43" s="517">
        <v>1756</v>
      </c>
      <c r="E43" s="517">
        <v>2067</v>
      </c>
      <c r="F43" s="517">
        <v>2321</v>
      </c>
      <c r="G43" s="517">
        <v>2607</v>
      </c>
      <c r="H43" s="517">
        <v>2684</v>
      </c>
      <c r="I43" s="517">
        <v>2665</v>
      </c>
      <c r="J43" s="517">
        <v>2703</v>
      </c>
      <c r="K43" s="517">
        <v>2797</v>
      </c>
      <c r="L43" s="517">
        <v>2671</v>
      </c>
      <c r="M43" s="517">
        <v>2612</v>
      </c>
      <c r="N43" s="517">
        <v>2557</v>
      </c>
      <c r="O43" s="517">
        <v>2631</v>
      </c>
      <c r="P43" s="517">
        <v>2532</v>
      </c>
      <c r="Q43" s="517">
        <v>2564</v>
      </c>
      <c r="R43" s="517">
        <v>2631</v>
      </c>
      <c r="S43" s="517">
        <v>2572</v>
      </c>
      <c r="T43" s="517">
        <v>2561</v>
      </c>
      <c r="U43" s="517">
        <v>2461</v>
      </c>
      <c r="V43" s="517">
        <v>2455</v>
      </c>
      <c r="W43" s="517">
        <v>2445</v>
      </c>
      <c r="X43" s="517">
        <v>2405</v>
      </c>
      <c r="Y43" s="517">
        <v>2456</v>
      </c>
      <c r="Z43" s="517">
        <v>2516</v>
      </c>
      <c r="AA43" s="517">
        <v>2691</v>
      </c>
      <c r="AB43" s="517">
        <v>2700</v>
      </c>
      <c r="AC43" s="517">
        <v>2721</v>
      </c>
      <c r="AD43" s="517">
        <v>2693</v>
      </c>
      <c r="AE43" s="517">
        <v>2695</v>
      </c>
      <c r="AF43" s="517">
        <v>2721</v>
      </c>
      <c r="AG43" s="517">
        <v>2678</v>
      </c>
      <c r="AH43" s="517">
        <v>2642</v>
      </c>
      <c r="AI43" s="517">
        <v>2667</v>
      </c>
      <c r="AJ43" s="517">
        <v>2619</v>
      </c>
      <c r="AK43" s="517">
        <v>2645</v>
      </c>
      <c r="AL43" s="517">
        <v>2630</v>
      </c>
      <c r="AM43" s="517">
        <v>2664</v>
      </c>
      <c r="AN43" s="517">
        <v>2581</v>
      </c>
      <c r="AO43" s="517">
        <v>2573</v>
      </c>
      <c r="AP43" s="517">
        <v>2624</v>
      </c>
      <c r="AQ43" s="517">
        <v>2672</v>
      </c>
      <c r="AR43" s="517">
        <v>2643</v>
      </c>
      <c r="AS43" s="517">
        <v>2572</v>
      </c>
      <c r="AT43" s="517">
        <v>2641</v>
      </c>
      <c r="AU43" s="517">
        <v>2808</v>
      </c>
      <c r="AV43" s="517">
        <v>2931</v>
      </c>
      <c r="AW43" s="517">
        <v>2987</v>
      </c>
      <c r="AX43" s="517">
        <v>3001</v>
      </c>
      <c r="AY43" s="517">
        <v>3095</v>
      </c>
      <c r="AZ43" s="517">
        <v>3104</v>
      </c>
      <c r="BA43" s="517">
        <v>3111</v>
      </c>
      <c r="BB43" s="517">
        <v>3060</v>
      </c>
      <c r="BC43" s="517">
        <v>3180</v>
      </c>
      <c r="BD43" s="517">
        <v>3157</v>
      </c>
      <c r="BE43" s="517">
        <v>3163</v>
      </c>
      <c r="BF43" s="517">
        <v>3186</v>
      </c>
      <c r="BG43" s="517">
        <v>3243</v>
      </c>
      <c r="BH43" s="517">
        <v>3259</v>
      </c>
      <c r="BI43" s="517">
        <v>3220</v>
      </c>
      <c r="BJ43" s="517">
        <v>3156</v>
      </c>
      <c r="BK43" s="517">
        <v>3166</v>
      </c>
      <c r="BL43" s="517">
        <v>3152</v>
      </c>
      <c r="BM43" s="517">
        <v>3127</v>
      </c>
      <c r="BN43" s="517">
        <v>3080</v>
      </c>
      <c r="BO43" s="517">
        <v>3126</v>
      </c>
      <c r="BP43" s="517">
        <v>3030</v>
      </c>
      <c r="BQ43" s="517">
        <v>3035</v>
      </c>
      <c r="BR43" s="517">
        <v>3034</v>
      </c>
      <c r="BS43" s="517">
        <v>3067</v>
      </c>
      <c r="BT43" s="517">
        <v>3019</v>
      </c>
      <c r="BU43" s="517">
        <v>3037</v>
      </c>
      <c r="BV43" s="517">
        <v>2985</v>
      </c>
      <c r="BW43" s="517">
        <v>2994</v>
      </c>
      <c r="BX43" s="517">
        <v>2994</v>
      </c>
      <c r="BY43" s="517">
        <v>2867</v>
      </c>
      <c r="BZ43" s="517">
        <v>2761</v>
      </c>
      <c r="CA43" s="517">
        <v>2779</v>
      </c>
      <c r="CB43" s="517">
        <v>2784</v>
      </c>
      <c r="CC43" s="517">
        <v>2785</v>
      </c>
      <c r="CD43" s="517">
        <v>2701</v>
      </c>
      <c r="CE43" s="517">
        <v>2685</v>
      </c>
      <c r="CF43" s="517">
        <v>2501</v>
      </c>
      <c r="CG43" s="517">
        <v>2442</v>
      </c>
      <c r="CH43" s="517">
        <v>2348</v>
      </c>
      <c r="CI43" s="517">
        <v>2410</v>
      </c>
      <c r="CJ43" s="517">
        <v>2361</v>
      </c>
      <c r="CK43" s="517">
        <v>2341</v>
      </c>
      <c r="CL43" s="517">
        <v>2274</v>
      </c>
      <c r="CM43" s="517">
        <v>2123</v>
      </c>
      <c r="CN43" s="517">
        <v>2084</v>
      </c>
      <c r="CO43" s="517">
        <v>2051</v>
      </c>
      <c r="CP43" s="517">
        <v>2041</v>
      </c>
      <c r="CQ43" s="517">
        <v>2004</v>
      </c>
      <c r="CR43" s="517">
        <v>1941</v>
      </c>
      <c r="CS43" s="517">
        <v>1939</v>
      </c>
    </row>
    <row r="44" spans="1:97" customFormat="1" x14ac:dyDescent="0.2">
      <c r="A44" s="513" t="s">
        <v>109</v>
      </c>
      <c r="B44" s="517" t="s">
        <v>55</v>
      </c>
      <c r="C44" s="517" t="s">
        <v>55</v>
      </c>
      <c r="D44" s="517" t="s">
        <v>55</v>
      </c>
      <c r="E44" s="517" t="s">
        <v>55</v>
      </c>
      <c r="F44" s="517" t="s">
        <v>55</v>
      </c>
      <c r="G44" s="517" t="s">
        <v>55</v>
      </c>
      <c r="H44" s="517" t="s">
        <v>55</v>
      </c>
      <c r="I44" s="517" t="s">
        <v>55</v>
      </c>
      <c r="J44" s="517" t="s">
        <v>55</v>
      </c>
      <c r="K44" s="517" t="s">
        <v>55</v>
      </c>
      <c r="L44" s="517" t="s">
        <v>55</v>
      </c>
      <c r="M44" s="517" t="s">
        <v>55</v>
      </c>
      <c r="N44" s="517" t="s">
        <v>55</v>
      </c>
      <c r="O44" s="517">
        <v>982</v>
      </c>
      <c r="P44" s="517">
        <v>1030</v>
      </c>
      <c r="Q44" s="517">
        <v>1085</v>
      </c>
      <c r="R44" s="517">
        <v>1119</v>
      </c>
      <c r="S44" s="517">
        <v>1147</v>
      </c>
      <c r="T44" s="517">
        <v>1202</v>
      </c>
      <c r="U44" s="517">
        <v>1205</v>
      </c>
      <c r="V44" s="517">
        <v>1170</v>
      </c>
      <c r="W44" s="517">
        <v>1125</v>
      </c>
      <c r="X44" s="517">
        <v>1110</v>
      </c>
      <c r="Y44" s="517">
        <v>1146</v>
      </c>
      <c r="Z44" s="517">
        <v>1142</v>
      </c>
      <c r="AA44" s="517">
        <v>1101</v>
      </c>
      <c r="AB44" s="517">
        <v>1109</v>
      </c>
      <c r="AC44" s="517">
        <v>1083</v>
      </c>
      <c r="AD44" s="517">
        <v>1023</v>
      </c>
      <c r="AE44" s="517">
        <v>1021</v>
      </c>
      <c r="AF44" s="517">
        <v>1063</v>
      </c>
      <c r="AG44" s="517">
        <v>831</v>
      </c>
      <c r="AH44" s="517">
        <v>841</v>
      </c>
      <c r="AI44" s="517">
        <v>847</v>
      </c>
      <c r="AJ44" s="517">
        <v>927</v>
      </c>
      <c r="AK44" s="517">
        <v>941</v>
      </c>
      <c r="AL44" s="517">
        <v>910</v>
      </c>
      <c r="AM44" s="517">
        <v>949</v>
      </c>
      <c r="AN44" s="517">
        <v>971</v>
      </c>
      <c r="AO44" s="517">
        <v>972</v>
      </c>
      <c r="AP44" s="517">
        <v>975</v>
      </c>
      <c r="AQ44" s="517">
        <v>994</v>
      </c>
      <c r="AR44" s="517">
        <v>1009</v>
      </c>
      <c r="AS44" s="517">
        <v>990</v>
      </c>
      <c r="AT44" s="517">
        <v>918</v>
      </c>
      <c r="AU44" s="517">
        <v>849</v>
      </c>
      <c r="AV44" s="517">
        <v>879</v>
      </c>
      <c r="AW44" s="517">
        <v>816</v>
      </c>
      <c r="AX44" s="517">
        <v>781</v>
      </c>
      <c r="AY44" s="517">
        <v>753</v>
      </c>
      <c r="AZ44" s="517">
        <v>732</v>
      </c>
      <c r="BA44" s="517">
        <v>723</v>
      </c>
      <c r="BB44" s="517">
        <v>719</v>
      </c>
      <c r="BC44" s="517">
        <v>697</v>
      </c>
      <c r="BD44" s="517">
        <v>682</v>
      </c>
      <c r="BE44" s="517">
        <v>654</v>
      </c>
      <c r="BF44" s="517">
        <v>657</v>
      </c>
      <c r="BG44" s="517">
        <v>648</v>
      </c>
      <c r="BH44" s="517">
        <v>651</v>
      </c>
      <c r="BI44" s="517">
        <v>647</v>
      </c>
      <c r="BJ44" s="517">
        <v>667</v>
      </c>
      <c r="BK44" s="517">
        <v>657</v>
      </c>
      <c r="BL44" s="517">
        <v>679</v>
      </c>
      <c r="BM44" s="517">
        <v>659</v>
      </c>
      <c r="BN44" s="517">
        <v>671</v>
      </c>
      <c r="BO44" s="517">
        <v>680</v>
      </c>
      <c r="BP44" s="517">
        <v>686</v>
      </c>
      <c r="BQ44" s="517">
        <v>670</v>
      </c>
      <c r="BR44" s="517">
        <v>659</v>
      </c>
      <c r="BS44" s="517">
        <v>663</v>
      </c>
      <c r="BT44" s="517">
        <v>665</v>
      </c>
      <c r="BU44" s="517">
        <v>649</v>
      </c>
      <c r="BV44" s="517">
        <v>657</v>
      </c>
      <c r="BW44" s="517">
        <v>629</v>
      </c>
      <c r="BX44" s="517">
        <v>638</v>
      </c>
      <c r="BY44" s="517">
        <v>640</v>
      </c>
      <c r="BZ44" s="517">
        <v>633</v>
      </c>
      <c r="CA44" s="517">
        <v>641</v>
      </c>
      <c r="CB44" s="517">
        <v>587</v>
      </c>
      <c r="CC44" s="517">
        <v>582</v>
      </c>
      <c r="CD44" s="517">
        <v>569</v>
      </c>
      <c r="CE44" s="517">
        <v>554</v>
      </c>
      <c r="CF44" s="517">
        <v>560</v>
      </c>
      <c r="CG44" s="517">
        <v>551</v>
      </c>
      <c r="CH44" s="517">
        <v>533</v>
      </c>
      <c r="CI44" s="517">
        <v>517</v>
      </c>
      <c r="CJ44" s="517">
        <v>544</v>
      </c>
      <c r="CK44" s="517">
        <v>518</v>
      </c>
      <c r="CL44" s="517">
        <v>500</v>
      </c>
      <c r="CM44" s="517">
        <v>519</v>
      </c>
      <c r="CN44" s="517">
        <v>513</v>
      </c>
      <c r="CO44" s="517">
        <v>498</v>
      </c>
      <c r="CP44" s="517">
        <v>464</v>
      </c>
      <c r="CQ44" s="517">
        <v>467</v>
      </c>
      <c r="CR44" s="517">
        <v>468</v>
      </c>
      <c r="CS44" s="517">
        <v>456</v>
      </c>
    </row>
    <row r="45" spans="1:97" customFormat="1" x14ac:dyDescent="0.2">
      <c r="A45" s="512" t="s">
        <v>200</v>
      </c>
      <c r="B45" s="517">
        <v>546</v>
      </c>
      <c r="C45" s="517">
        <v>556</v>
      </c>
      <c r="D45" s="517">
        <v>571</v>
      </c>
      <c r="E45" s="517">
        <v>592</v>
      </c>
      <c r="F45" s="517">
        <v>616</v>
      </c>
      <c r="G45" s="517">
        <v>629</v>
      </c>
      <c r="H45" s="517">
        <v>666</v>
      </c>
      <c r="I45" s="517">
        <v>668</v>
      </c>
      <c r="J45" s="517">
        <v>674</v>
      </c>
      <c r="K45" s="517">
        <v>673</v>
      </c>
      <c r="L45" s="517">
        <v>664</v>
      </c>
      <c r="M45" s="517">
        <v>643</v>
      </c>
      <c r="N45" s="517">
        <v>660</v>
      </c>
      <c r="O45" s="517">
        <v>683</v>
      </c>
      <c r="P45" s="517">
        <v>685</v>
      </c>
      <c r="Q45" s="517">
        <v>696</v>
      </c>
      <c r="R45" s="517">
        <v>701</v>
      </c>
      <c r="S45" s="517">
        <v>696</v>
      </c>
      <c r="T45" s="517">
        <v>682</v>
      </c>
      <c r="U45" s="517">
        <v>673</v>
      </c>
      <c r="V45" s="517">
        <v>640</v>
      </c>
      <c r="W45" s="517">
        <v>650</v>
      </c>
      <c r="X45" s="517">
        <v>647</v>
      </c>
      <c r="Y45" s="517">
        <v>671</v>
      </c>
      <c r="Z45" s="517">
        <v>668</v>
      </c>
      <c r="AA45" s="517">
        <v>675</v>
      </c>
      <c r="AB45" s="517">
        <v>680</v>
      </c>
      <c r="AC45" s="517">
        <v>653</v>
      </c>
      <c r="AD45" s="517">
        <v>666</v>
      </c>
      <c r="AE45" s="517">
        <v>667</v>
      </c>
      <c r="AF45" s="517">
        <v>693</v>
      </c>
      <c r="AG45" s="517">
        <v>678</v>
      </c>
      <c r="AH45" s="517">
        <v>655</v>
      </c>
      <c r="AI45" s="517">
        <v>642</v>
      </c>
      <c r="AJ45" s="517">
        <v>667</v>
      </c>
      <c r="AK45" s="517">
        <v>649</v>
      </c>
      <c r="AL45" s="517">
        <v>657</v>
      </c>
      <c r="AM45" s="517">
        <v>648</v>
      </c>
      <c r="AN45" s="517">
        <v>646</v>
      </c>
      <c r="AO45" s="517">
        <v>610</v>
      </c>
      <c r="AP45" s="517">
        <v>614</v>
      </c>
      <c r="AQ45" s="517">
        <v>621</v>
      </c>
      <c r="AR45" s="517">
        <v>605</v>
      </c>
      <c r="AS45" s="517">
        <v>577</v>
      </c>
      <c r="AT45" s="517">
        <v>586</v>
      </c>
      <c r="AU45" s="517">
        <v>580</v>
      </c>
      <c r="AV45" s="517">
        <v>571</v>
      </c>
      <c r="AW45" s="517">
        <v>547</v>
      </c>
      <c r="AX45" s="517">
        <v>550</v>
      </c>
      <c r="AY45" s="517">
        <v>551</v>
      </c>
      <c r="AZ45" s="517">
        <v>564</v>
      </c>
      <c r="BA45" s="517">
        <v>558</v>
      </c>
      <c r="BB45" s="517">
        <v>567</v>
      </c>
      <c r="BC45" s="517">
        <v>567</v>
      </c>
      <c r="BD45" s="517">
        <v>572</v>
      </c>
      <c r="BE45" s="517">
        <v>563</v>
      </c>
      <c r="BF45" s="517">
        <v>569</v>
      </c>
      <c r="BG45" s="517">
        <v>570</v>
      </c>
      <c r="BH45" s="517">
        <v>565</v>
      </c>
      <c r="BI45" s="517">
        <v>554</v>
      </c>
      <c r="BJ45" s="517">
        <v>550</v>
      </c>
      <c r="BK45" s="517">
        <v>529</v>
      </c>
      <c r="BL45" s="517">
        <v>515</v>
      </c>
      <c r="BM45" s="517">
        <v>521</v>
      </c>
      <c r="BN45" s="517">
        <v>505</v>
      </c>
      <c r="BO45" s="517">
        <v>500</v>
      </c>
      <c r="BP45" s="517">
        <v>491</v>
      </c>
      <c r="BQ45" s="517">
        <v>470</v>
      </c>
      <c r="BR45" s="517">
        <v>470</v>
      </c>
      <c r="BS45" s="517">
        <v>467</v>
      </c>
      <c r="BT45" s="517">
        <v>476</v>
      </c>
      <c r="BU45" s="517">
        <v>463</v>
      </c>
      <c r="BV45" s="517">
        <v>475</v>
      </c>
      <c r="BW45" s="517">
        <v>465</v>
      </c>
      <c r="BX45" s="517">
        <v>468</v>
      </c>
      <c r="BY45" s="517">
        <v>452</v>
      </c>
      <c r="BZ45" s="517">
        <v>450</v>
      </c>
      <c r="CA45" s="517">
        <v>439</v>
      </c>
      <c r="CB45" s="517">
        <v>442</v>
      </c>
      <c r="CC45" s="517">
        <v>422</v>
      </c>
      <c r="CD45" s="517">
        <v>428</v>
      </c>
      <c r="CE45" s="517">
        <v>403</v>
      </c>
      <c r="CF45" s="517">
        <v>405</v>
      </c>
      <c r="CG45" s="517">
        <v>388</v>
      </c>
      <c r="CH45" s="517">
        <v>368</v>
      </c>
      <c r="CI45" s="517">
        <v>358</v>
      </c>
      <c r="CJ45" s="517">
        <v>364</v>
      </c>
      <c r="CK45" s="517">
        <v>349</v>
      </c>
      <c r="CL45" s="517">
        <v>330</v>
      </c>
      <c r="CM45" s="517">
        <v>302</v>
      </c>
      <c r="CN45" s="517">
        <v>308</v>
      </c>
      <c r="CO45" s="517">
        <v>298</v>
      </c>
      <c r="CP45" s="517">
        <v>293</v>
      </c>
      <c r="CQ45" s="517">
        <v>268</v>
      </c>
      <c r="CR45" s="517">
        <v>260</v>
      </c>
      <c r="CS45" s="517">
        <v>233</v>
      </c>
    </row>
    <row r="46" spans="1:97" customFormat="1" x14ac:dyDescent="0.2">
      <c r="A46" s="506" t="s">
        <v>218</v>
      </c>
      <c r="B46" s="517" t="s">
        <v>55</v>
      </c>
      <c r="C46" s="517" t="s">
        <v>55</v>
      </c>
      <c r="D46" s="517" t="s">
        <v>55</v>
      </c>
      <c r="E46" s="517" t="s">
        <v>55</v>
      </c>
      <c r="F46" s="517" t="s">
        <v>55</v>
      </c>
      <c r="G46" s="517" t="s">
        <v>55</v>
      </c>
      <c r="H46" s="517" t="s">
        <v>55</v>
      </c>
      <c r="I46" s="517" t="s">
        <v>55</v>
      </c>
      <c r="J46" s="517" t="s">
        <v>55</v>
      </c>
      <c r="K46" s="517" t="s">
        <v>55</v>
      </c>
      <c r="L46" s="517" t="s">
        <v>55</v>
      </c>
      <c r="M46" s="517" t="s">
        <v>55</v>
      </c>
      <c r="N46" s="517" t="s">
        <v>55</v>
      </c>
      <c r="O46" s="517" t="s">
        <v>55</v>
      </c>
      <c r="P46" s="517" t="s">
        <v>55</v>
      </c>
      <c r="Q46" s="517" t="s">
        <v>55</v>
      </c>
      <c r="R46" s="517" t="s">
        <v>55</v>
      </c>
      <c r="S46" s="517" t="s">
        <v>55</v>
      </c>
      <c r="T46" s="517" t="s">
        <v>55</v>
      </c>
      <c r="U46" s="517" t="s">
        <v>55</v>
      </c>
      <c r="V46" s="517" t="s">
        <v>55</v>
      </c>
      <c r="W46" s="517" t="s">
        <v>55</v>
      </c>
      <c r="X46" s="517" t="s">
        <v>55</v>
      </c>
      <c r="Y46" s="517" t="s">
        <v>55</v>
      </c>
      <c r="Z46" s="517" t="s">
        <v>55</v>
      </c>
      <c r="AA46" s="517" t="s">
        <v>55</v>
      </c>
      <c r="AB46" s="517" t="s">
        <v>55</v>
      </c>
      <c r="AC46" s="517" t="s">
        <v>55</v>
      </c>
      <c r="AD46" s="517" t="s">
        <v>55</v>
      </c>
      <c r="AE46" s="517" t="s">
        <v>55</v>
      </c>
      <c r="AF46" s="517" t="s">
        <v>55</v>
      </c>
      <c r="AG46" s="517" t="s">
        <v>55</v>
      </c>
      <c r="AH46" s="517" t="s">
        <v>55</v>
      </c>
      <c r="AI46" s="517" t="s">
        <v>55</v>
      </c>
      <c r="AJ46" s="517" t="s">
        <v>55</v>
      </c>
      <c r="AK46" s="517" t="s">
        <v>55</v>
      </c>
      <c r="AL46" s="517" t="s">
        <v>55</v>
      </c>
      <c r="AM46" s="517" t="s">
        <v>55</v>
      </c>
      <c r="AN46" s="517" t="s">
        <v>55</v>
      </c>
      <c r="AO46" s="517" t="s">
        <v>55</v>
      </c>
      <c r="AP46" s="517" t="s">
        <v>55</v>
      </c>
      <c r="AQ46" s="517" t="s">
        <v>55</v>
      </c>
      <c r="AR46" s="517" t="s">
        <v>55</v>
      </c>
      <c r="AS46" s="517" t="s">
        <v>55</v>
      </c>
      <c r="AT46" s="517" t="s">
        <v>55</v>
      </c>
      <c r="AU46" s="517" t="s">
        <v>55</v>
      </c>
      <c r="AV46" s="517" t="s">
        <v>55</v>
      </c>
      <c r="AW46" s="517" t="s">
        <v>55</v>
      </c>
      <c r="AX46" s="517" t="s">
        <v>55</v>
      </c>
      <c r="AY46" s="517" t="s">
        <v>55</v>
      </c>
      <c r="AZ46" s="517" t="s">
        <v>55</v>
      </c>
      <c r="BA46" s="517" t="s">
        <v>55</v>
      </c>
      <c r="BB46" s="517" t="s">
        <v>55</v>
      </c>
      <c r="BC46" s="517" t="s">
        <v>55</v>
      </c>
      <c r="BD46" s="517" t="s">
        <v>55</v>
      </c>
      <c r="BE46" s="517" t="s">
        <v>55</v>
      </c>
      <c r="BF46" s="517" t="s">
        <v>55</v>
      </c>
      <c r="BG46" s="517" t="s">
        <v>55</v>
      </c>
      <c r="BH46" s="517" t="s">
        <v>55</v>
      </c>
      <c r="BI46" s="517" t="s">
        <v>55</v>
      </c>
      <c r="BJ46" s="517" t="s">
        <v>55</v>
      </c>
      <c r="BK46" s="517" t="s">
        <v>55</v>
      </c>
      <c r="BL46" s="517">
        <v>78</v>
      </c>
      <c r="BM46" s="517">
        <v>73</v>
      </c>
      <c r="BN46" s="517">
        <v>73</v>
      </c>
      <c r="BO46" s="517">
        <v>54</v>
      </c>
      <c r="BP46" s="517">
        <v>59</v>
      </c>
      <c r="BQ46" s="517">
        <v>61</v>
      </c>
      <c r="BR46" s="517">
        <v>55</v>
      </c>
      <c r="BS46" s="517">
        <v>52</v>
      </c>
      <c r="BT46" s="517">
        <v>58</v>
      </c>
      <c r="BU46" s="517">
        <v>53</v>
      </c>
      <c r="BV46" s="517">
        <v>44</v>
      </c>
      <c r="BW46" s="517">
        <v>57</v>
      </c>
      <c r="BX46" s="517">
        <v>47</v>
      </c>
      <c r="BY46" s="517">
        <v>42</v>
      </c>
      <c r="BZ46" s="517">
        <v>52</v>
      </c>
      <c r="CA46" s="517">
        <v>54</v>
      </c>
      <c r="CB46" s="517">
        <v>53</v>
      </c>
      <c r="CC46" s="517">
        <v>54</v>
      </c>
      <c r="CD46" s="517">
        <v>47</v>
      </c>
      <c r="CE46" s="517">
        <v>53</v>
      </c>
      <c r="CF46" s="517">
        <v>11</v>
      </c>
      <c r="CG46" s="517">
        <v>12</v>
      </c>
      <c r="CH46" s="517">
        <v>55</v>
      </c>
      <c r="CI46" s="517">
        <v>30</v>
      </c>
      <c r="CJ46" s="517">
        <v>38</v>
      </c>
      <c r="CK46" s="517">
        <v>45</v>
      </c>
      <c r="CL46" s="517">
        <v>144</v>
      </c>
      <c r="CM46" s="517">
        <v>71</v>
      </c>
      <c r="CN46" s="517">
        <v>61</v>
      </c>
      <c r="CO46" s="517">
        <v>50</v>
      </c>
      <c r="CP46" s="517">
        <v>40</v>
      </c>
      <c r="CQ46" s="517">
        <v>30</v>
      </c>
      <c r="CR46" s="517">
        <v>50</v>
      </c>
      <c r="CS46" s="517">
        <v>48</v>
      </c>
    </row>
    <row r="47" spans="1:97" customFormat="1" x14ac:dyDescent="0.2">
      <c r="A47" s="506" t="s">
        <v>219</v>
      </c>
      <c r="B47" s="517" t="s">
        <v>55</v>
      </c>
      <c r="C47" s="517" t="s">
        <v>55</v>
      </c>
      <c r="D47" s="517" t="s">
        <v>55</v>
      </c>
      <c r="E47" s="517" t="s">
        <v>55</v>
      </c>
      <c r="F47" s="517" t="s">
        <v>55</v>
      </c>
      <c r="G47" s="517" t="s">
        <v>55</v>
      </c>
      <c r="H47" s="517" t="s">
        <v>55</v>
      </c>
      <c r="I47" s="517" t="s">
        <v>55</v>
      </c>
      <c r="J47" s="517" t="s">
        <v>55</v>
      </c>
      <c r="K47" s="517" t="s">
        <v>55</v>
      </c>
      <c r="L47" s="517" t="s">
        <v>55</v>
      </c>
      <c r="M47" s="517" t="s">
        <v>55</v>
      </c>
      <c r="N47" s="517" t="s">
        <v>55</v>
      </c>
      <c r="O47" s="517" t="s">
        <v>55</v>
      </c>
      <c r="P47" s="517" t="s">
        <v>55</v>
      </c>
      <c r="Q47" s="517" t="s">
        <v>55</v>
      </c>
      <c r="R47" s="517" t="s">
        <v>55</v>
      </c>
      <c r="S47" s="517" t="s">
        <v>55</v>
      </c>
      <c r="T47" s="517" t="s">
        <v>55</v>
      </c>
      <c r="U47" s="517" t="s">
        <v>55</v>
      </c>
      <c r="V47" s="517" t="s">
        <v>55</v>
      </c>
      <c r="W47" s="517" t="s">
        <v>55</v>
      </c>
      <c r="X47" s="517" t="s">
        <v>55</v>
      </c>
      <c r="Y47" s="517" t="s">
        <v>55</v>
      </c>
      <c r="Z47" s="517" t="s">
        <v>55</v>
      </c>
      <c r="AA47" s="517" t="s">
        <v>55</v>
      </c>
      <c r="AB47" s="517" t="s">
        <v>55</v>
      </c>
      <c r="AC47" s="517" t="s">
        <v>55</v>
      </c>
      <c r="AD47" s="517" t="s">
        <v>55</v>
      </c>
      <c r="AE47" s="517" t="s">
        <v>55</v>
      </c>
      <c r="AF47" s="517" t="s">
        <v>55</v>
      </c>
      <c r="AG47" s="517" t="s">
        <v>55</v>
      </c>
      <c r="AH47" s="517" t="s">
        <v>55</v>
      </c>
      <c r="AI47" s="517" t="s">
        <v>55</v>
      </c>
      <c r="AJ47" s="517" t="s">
        <v>55</v>
      </c>
      <c r="AK47" s="517" t="s">
        <v>55</v>
      </c>
      <c r="AL47" s="517" t="s">
        <v>55</v>
      </c>
      <c r="AM47" s="517" t="s">
        <v>55</v>
      </c>
      <c r="AN47" s="517" t="s">
        <v>55</v>
      </c>
      <c r="AO47" s="517" t="s">
        <v>55</v>
      </c>
      <c r="AP47" s="517" t="s">
        <v>55</v>
      </c>
      <c r="AQ47" s="517" t="s">
        <v>55</v>
      </c>
      <c r="AR47" s="517" t="s">
        <v>55</v>
      </c>
      <c r="AS47" s="517" t="s">
        <v>55</v>
      </c>
      <c r="AT47" s="517" t="s">
        <v>55</v>
      </c>
      <c r="AU47" s="517" t="s">
        <v>55</v>
      </c>
      <c r="AV47" s="517" t="s">
        <v>55</v>
      </c>
      <c r="AW47" s="517" t="s">
        <v>55</v>
      </c>
      <c r="AX47" s="517" t="s">
        <v>55</v>
      </c>
      <c r="AY47" s="517" t="s">
        <v>55</v>
      </c>
      <c r="AZ47" s="517" t="s">
        <v>55</v>
      </c>
      <c r="BA47" s="517" t="s">
        <v>55</v>
      </c>
      <c r="BB47" s="517" t="s">
        <v>55</v>
      </c>
      <c r="BC47" s="517" t="s">
        <v>55</v>
      </c>
      <c r="BD47" s="517" t="s">
        <v>55</v>
      </c>
      <c r="BE47" s="517" t="s">
        <v>55</v>
      </c>
      <c r="BF47" s="517" t="s">
        <v>55</v>
      </c>
      <c r="BG47" s="517" t="s">
        <v>55</v>
      </c>
      <c r="BH47" s="517" t="s">
        <v>55</v>
      </c>
      <c r="BI47" s="517" t="s">
        <v>55</v>
      </c>
      <c r="BJ47" s="517" t="s">
        <v>55</v>
      </c>
      <c r="BK47" s="517" t="s">
        <v>55</v>
      </c>
      <c r="BL47" s="517">
        <v>47</v>
      </c>
      <c r="BM47" s="517">
        <v>64</v>
      </c>
      <c r="BN47" s="517">
        <v>49</v>
      </c>
      <c r="BO47" s="517">
        <v>39</v>
      </c>
      <c r="BP47" s="517">
        <v>45</v>
      </c>
      <c r="BQ47" s="517">
        <v>36</v>
      </c>
      <c r="BR47" s="517">
        <v>38</v>
      </c>
      <c r="BS47" s="517">
        <v>42</v>
      </c>
      <c r="BT47" s="517">
        <v>45</v>
      </c>
      <c r="BU47" s="517">
        <v>38</v>
      </c>
      <c r="BV47" s="517">
        <v>32</v>
      </c>
      <c r="BW47" s="517">
        <v>39</v>
      </c>
      <c r="BX47" s="517">
        <v>43</v>
      </c>
      <c r="BY47" s="517">
        <v>33</v>
      </c>
      <c r="BZ47" s="517">
        <v>40</v>
      </c>
      <c r="CA47" s="517">
        <v>39</v>
      </c>
      <c r="CB47" s="517">
        <v>30</v>
      </c>
      <c r="CC47" s="517">
        <v>39</v>
      </c>
      <c r="CD47" s="517">
        <v>38</v>
      </c>
      <c r="CE47" s="517">
        <v>36</v>
      </c>
      <c r="CF47" s="517" t="s">
        <v>1049</v>
      </c>
      <c r="CG47" s="517" t="s">
        <v>1049</v>
      </c>
      <c r="CH47" s="517">
        <v>46</v>
      </c>
      <c r="CI47" s="517">
        <v>17</v>
      </c>
      <c r="CJ47" s="517">
        <v>25</v>
      </c>
      <c r="CK47" s="517">
        <v>27</v>
      </c>
      <c r="CL47" s="517">
        <v>122</v>
      </c>
      <c r="CM47" s="517">
        <v>56</v>
      </c>
      <c r="CN47" s="517">
        <v>46</v>
      </c>
      <c r="CO47" s="517">
        <v>47</v>
      </c>
      <c r="CP47" s="517">
        <v>27</v>
      </c>
      <c r="CQ47" s="517">
        <v>28</v>
      </c>
      <c r="CR47" s="517">
        <v>40</v>
      </c>
      <c r="CS47" s="517">
        <v>35</v>
      </c>
    </row>
    <row r="48" spans="1:97" customFormat="1" x14ac:dyDescent="0.2">
      <c r="A48" s="506" t="s">
        <v>220</v>
      </c>
      <c r="B48" s="517" t="s">
        <v>55</v>
      </c>
      <c r="C48" s="517" t="s">
        <v>55</v>
      </c>
      <c r="D48" s="517" t="s">
        <v>55</v>
      </c>
      <c r="E48" s="517" t="s">
        <v>55</v>
      </c>
      <c r="F48" s="517" t="s">
        <v>55</v>
      </c>
      <c r="G48" s="517" t="s">
        <v>55</v>
      </c>
      <c r="H48" s="517" t="s">
        <v>55</v>
      </c>
      <c r="I48" s="517" t="s">
        <v>55</v>
      </c>
      <c r="J48" s="517" t="s">
        <v>55</v>
      </c>
      <c r="K48" s="517" t="s">
        <v>55</v>
      </c>
      <c r="L48" s="517" t="s">
        <v>55</v>
      </c>
      <c r="M48" s="517" t="s">
        <v>55</v>
      </c>
      <c r="N48" s="517" t="s">
        <v>55</v>
      </c>
      <c r="O48" s="517" t="s">
        <v>55</v>
      </c>
      <c r="P48" s="517" t="s">
        <v>55</v>
      </c>
      <c r="Q48" s="517" t="s">
        <v>55</v>
      </c>
      <c r="R48" s="517" t="s">
        <v>55</v>
      </c>
      <c r="S48" s="517" t="s">
        <v>55</v>
      </c>
      <c r="T48" s="517" t="s">
        <v>55</v>
      </c>
      <c r="U48" s="517" t="s">
        <v>55</v>
      </c>
      <c r="V48" s="517" t="s">
        <v>55</v>
      </c>
      <c r="W48" s="517" t="s">
        <v>55</v>
      </c>
      <c r="X48" s="517" t="s">
        <v>55</v>
      </c>
      <c r="Y48" s="517" t="s">
        <v>55</v>
      </c>
      <c r="Z48" s="517" t="s">
        <v>55</v>
      </c>
      <c r="AA48" s="517" t="s">
        <v>55</v>
      </c>
      <c r="AB48" s="517" t="s">
        <v>55</v>
      </c>
      <c r="AC48" s="517" t="s">
        <v>55</v>
      </c>
      <c r="AD48" s="517" t="s">
        <v>55</v>
      </c>
      <c r="AE48" s="517" t="s">
        <v>55</v>
      </c>
      <c r="AF48" s="517" t="s">
        <v>55</v>
      </c>
      <c r="AG48" s="517" t="s">
        <v>55</v>
      </c>
      <c r="AH48" s="517" t="s">
        <v>55</v>
      </c>
      <c r="AI48" s="517" t="s">
        <v>55</v>
      </c>
      <c r="AJ48" s="517" t="s">
        <v>55</v>
      </c>
      <c r="AK48" s="517" t="s">
        <v>55</v>
      </c>
      <c r="AL48" s="517" t="s">
        <v>55</v>
      </c>
      <c r="AM48" s="517" t="s">
        <v>55</v>
      </c>
      <c r="AN48" s="517" t="s">
        <v>55</v>
      </c>
      <c r="AO48" s="517" t="s">
        <v>55</v>
      </c>
      <c r="AP48" s="517" t="s">
        <v>55</v>
      </c>
      <c r="AQ48" s="517" t="s">
        <v>55</v>
      </c>
      <c r="AR48" s="517" t="s">
        <v>55</v>
      </c>
      <c r="AS48" s="517" t="s">
        <v>55</v>
      </c>
      <c r="AT48" s="517" t="s">
        <v>55</v>
      </c>
      <c r="AU48" s="517" t="s">
        <v>55</v>
      </c>
      <c r="AV48" s="517" t="s">
        <v>55</v>
      </c>
      <c r="AW48" s="517" t="s">
        <v>55</v>
      </c>
      <c r="AX48" s="517" t="s">
        <v>55</v>
      </c>
      <c r="AY48" s="517" t="s">
        <v>55</v>
      </c>
      <c r="AZ48" s="517" t="s">
        <v>55</v>
      </c>
      <c r="BA48" s="517" t="s">
        <v>55</v>
      </c>
      <c r="BB48" s="517" t="s">
        <v>55</v>
      </c>
      <c r="BC48" s="517" t="s">
        <v>55</v>
      </c>
      <c r="BD48" s="517" t="s">
        <v>55</v>
      </c>
      <c r="BE48" s="517" t="s">
        <v>55</v>
      </c>
      <c r="BF48" s="517" t="s">
        <v>55</v>
      </c>
      <c r="BG48" s="517" t="s">
        <v>55</v>
      </c>
      <c r="BH48" s="517" t="s">
        <v>55</v>
      </c>
      <c r="BI48" s="517" t="s">
        <v>55</v>
      </c>
      <c r="BJ48" s="517" t="s">
        <v>55</v>
      </c>
      <c r="BK48" s="517" t="s">
        <v>55</v>
      </c>
      <c r="BL48" s="517">
        <v>92</v>
      </c>
      <c r="BM48" s="517">
        <v>96</v>
      </c>
      <c r="BN48" s="517">
        <v>86</v>
      </c>
      <c r="BO48" s="517">
        <v>76</v>
      </c>
      <c r="BP48" s="517">
        <v>77</v>
      </c>
      <c r="BQ48" s="517">
        <v>71</v>
      </c>
      <c r="BR48" s="517">
        <v>67</v>
      </c>
      <c r="BS48" s="517">
        <v>66</v>
      </c>
      <c r="BT48" s="517">
        <v>70</v>
      </c>
      <c r="BU48" s="517">
        <v>69</v>
      </c>
      <c r="BV48" s="517">
        <v>52</v>
      </c>
      <c r="BW48" s="517">
        <v>63</v>
      </c>
      <c r="BX48" s="517">
        <v>60</v>
      </c>
      <c r="BY48" s="517">
        <v>55</v>
      </c>
      <c r="BZ48" s="517">
        <v>60</v>
      </c>
      <c r="CA48" s="517">
        <v>65</v>
      </c>
      <c r="CB48" s="517">
        <v>65</v>
      </c>
      <c r="CC48" s="517">
        <v>61</v>
      </c>
      <c r="CD48" s="517">
        <v>62</v>
      </c>
      <c r="CE48" s="517">
        <v>72</v>
      </c>
      <c r="CF48" s="517">
        <v>14</v>
      </c>
      <c r="CG48" s="517">
        <v>13</v>
      </c>
      <c r="CH48" s="517">
        <v>71</v>
      </c>
      <c r="CI48" s="517">
        <v>42</v>
      </c>
      <c r="CJ48" s="517">
        <v>41</v>
      </c>
      <c r="CK48" s="517">
        <v>51</v>
      </c>
      <c r="CL48" s="517">
        <v>186</v>
      </c>
      <c r="CM48" s="517">
        <v>81</v>
      </c>
      <c r="CN48" s="517">
        <v>71</v>
      </c>
      <c r="CO48" s="517">
        <v>67</v>
      </c>
      <c r="CP48" s="517">
        <v>50</v>
      </c>
      <c r="CQ48" s="517">
        <v>40</v>
      </c>
      <c r="CR48" s="517">
        <v>59</v>
      </c>
      <c r="CS48" s="517">
        <v>58</v>
      </c>
    </row>
    <row r="49" spans="1:97" customFormat="1" x14ac:dyDescent="0.2">
      <c r="A49" s="514" t="s">
        <v>221</v>
      </c>
      <c r="B49" s="520" t="s">
        <v>55</v>
      </c>
      <c r="C49" s="520" t="s">
        <v>55</v>
      </c>
      <c r="D49" s="520" t="s">
        <v>55</v>
      </c>
      <c r="E49" s="520" t="s">
        <v>55</v>
      </c>
      <c r="F49" s="520" t="s">
        <v>55</v>
      </c>
      <c r="G49" s="520" t="s">
        <v>55</v>
      </c>
      <c r="H49" s="520" t="s">
        <v>55</v>
      </c>
      <c r="I49" s="520" t="s">
        <v>55</v>
      </c>
      <c r="J49" s="520" t="s">
        <v>55</v>
      </c>
      <c r="K49" s="520" t="s">
        <v>55</v>
      </c>
      <c r="L49" s="520" t="s">
        <v>55</v>
      </c>
      <c r="M49" s="520" t="s">
        <v>55</v>
      </c>
      <c r="N49" s="520" t="s">
        <v>55</v>
      </c>
      <c r="O49" s="520" t="s">
        <v>55</v>
      </c>
      <c r="P49" s="520" t="s">
        <v>55</v>
      </c>
      <c r="Q49" s="520" t="s">
        <v>55</v>
      </c>
      <c r="R49" s="520" t="s">
        <v>55</v>
      </c>
      <c r="S49" s="520" t="s">
        <v>55</v>
      </c>
      <c r="T49" s="520" t="s">
        <v>55</v>
      </c>
      <c r="U49" s="520" t="s">
        <v>55</v>
      </c>
      <c r="V49" s="520" t="s">
        <v>55</v>
      </c>
      <c r="W49" s="520" t="s">
        <v>55</v>
      </c>
      <c r="X49" s="520" t="s">
        <v>55</v>
      </c>
      <c r="Y49" s="520" t="s">
        <v>55</v>
      </c>
      <c r="Z49" s="520" t="s">
        <v>55</v>
      </c>
      <c r="AA49" s="520" t="s">
        <v>55</v>
      </c>
      <c r="AB49" s="520" t="s">
        <v>55</v>
      </c>
      <c r="AC49" s="520" t="s">
        <v>55</v>
      </c>
      <c r="AD49" s="520" t="s">
        <v>55</v>
      </c>
      <c r="AE49" s="520" t="s">
        <v>55</v>
      </c>
      <c r="AF49" s="520" t="s">
        <v>55</v>
      </c>
      <c r="AG49" s="520" t="s">
        <v>55</v>
      </c>
      <c r="AH49" s="520" t="s">
        <v>55</v>
      </c>
      <c r="AI49" s="520" t="s">
        <v>55</v>
      </c>
      <c r="AJ49" s="520" t="s">
        <v>55</v>
      </c>
      <c r="AK49" s="520" t="s">
        <v>55</v>
      </c>
      <c r="AL49" s="520" t="s">
        <v>55</v>
      </c>
      <c r="AM49" s="520" t="s">
        <v>55</v>
      </c>
      <c r="AN49" s="520" t="s">
        <v>55</v>
      </c>
      <c r="AO49" s="520" t="s">
        <v>55</v>
      </c>
      <c r="AP49" s="520" t="s">
        <v>55</v>
      </c>
      <c r="AQ49" s="520" t="s">
        <v>55</v>
      </c>
      <c r="AR49" s="520" t="s">
        <v>55</v>
      </c>
      <c r="AS49" s="520" t="s">
        <v>55</v>
      </c>
      <c r="AT49" s="520" t="s">
        <v>55</v>
      </c>
      <c r="AU49" s="520" t="s">
        <v>55</v>
      </c>
      <c r="AV49" s="520" t="s">
        <v>55</v>
      </c>
      <c r="AW49" s="520" t="s">
        <v>55</v>
      </c>
      <c r="AX49" s="520" t="s">
        <v>55</v>
      </c>
      <c r="AY49" s="520" t="s">
        <v>55</v>
      </c>
      <c r="AZ49" s="520" t="s">
        <v>55</v>
      </c>
      <c r="BA49" s="520" t="s">
        <v>55</v>
      </c>
      <c r="BB49" s="520" t="s">
        <v>55</v>
      </c>
      <c r="BC49" s="520" t="s">
        <v>55</v>
      </c>
      <c r="BD49" s="520" t="s">
        <v>55</v>
      </c>
      <c r="BE49" s="520" t="s">
        <v>55</v>
      </c>
      <c r="BF49" s="520" t="s">
        <v>55</v>
      </c>
      <c r="BG49" s="520" t="s">
        <v>55</v>
      </c>
      <c r="BH49" s="520" t="s">
        <v>55</v>
      </c>
      <c r="BI49" s="520" t="s">
        <v>55</v>
      </c>
      <c r="BJ49" s="520" t="s">
        <v>55</v>
      </c>
      <c r="BK49" s="520" t="s">
        <v>55</v>
      </c>
      <c r="BL49" s="520">
        <v>97</v>
      </c>
      <c r="BM49" s="520">
        <v>98</v>
      </c>
      <c r="BN49" s="520">
        <v>92</v>
      </c>
      <c r="BO49" s="520">
        <v>73</v>
      </c>
      <c r="BP49" s="520">
        <v>83</v>
      </c>
      <c r="BQ49" s="520">
        <v>73</v>
      </c>
      <c r="BR49" s="520">
        <v>69</v>
      </c>
      <c r="BS49" s="520">
        <v>71</v>
      </c>
      <c r="BT49" s="520">
        <v>71</v>
      </c>
      <c r="BU49" s="520">
        <v>71</v>
      </c>
      <c r="BV49" s="520">
        <v>56</v>
      </c>
      <c r="BW49" s="520">
        <v>66</v>
      </c>
      <c r="BX49" s="520">
        <v>63</v>
      </c>
      <c r="BY49" s="520">
        <v>64</v>
      </c>
      <c r="BZ49" s="520">
        <v>61</v>
      </c>
      <c r="CA49" s="520">
        <v>68</v>
      </c>
      <c r="CB49" s="520">
        <v>66</v>
      </c>
      <c r="CC49" s="520">
        <v>69</v>
      </c>
      <c r="CD49" s="520">
        <v>63</v>
      </c>
      <c r="CE49" s="520">
        <v>71</v>
      </c>
      <c r="CF49" s="520">
        <v>13</v>
      </c>
      <c r="CG49" s="520">
        <v>15</v>
      </c>
      <c r="CH49" s="520">
        <v>71</v>
      </c>
      <c r="CI49" s="520">
        <v>45</v>
      </c>
      <c r="CJ49" s="520">
        <v>42</v>
      </c>
      <c r="CK49" s="520">
        <v>54</v>
      </c>
      <c r="CL49" s="520">
        <v>194</v>
      </c>
      <c r="CM49" s="520">
        <v>83</v>
      </c>
      <c r="CN49" s="520">
        <v>72</v>
      </c>
      <c r="CO49" s="520">
        <v>74</v>
      </c>
      <c r="CP49" s="520">
        <v>57</v>
      </c>
      <c r="CQ49" s="520">
        <v>44</v>
      </c>
      <c r="CR49" s="520">
        <v>62</v>
      </c>
      <c r="CS49" s="520">
        <v>56</v>
      </c>
    </row>
    <row r="50" spans="1:97" x14ac:dyDescent="0.2">
      <c r="A50" s="38"/>
      <c r="AO50" s="188"/>
      <c r="AP50" s="188"/>
      <c r="AQ50" s="188"/>
      <c r="AR50" s="188"/>
      <c r="AS50" s="188"/>
      <c r="AT50" s="188"/>
      <c r="AU50" s="188"/>
    </row>
    <row r="51" spans="1:97" x14ac:dyDescent="0.2">
      <c r="A51" s="219"/>
      <c r="AO51" s="188"/>
      <c r="AP51" s="188"/>
      <c r="AQ51" s="188"/>
      <c r="AR51" s="188"/>
      <c r="AS51" s="188"/>
      <c r="AT51" s="188"/>
      <c r="AU51" s="188"/>
    </row>
    <row r="52" spans="1:97" x14ac:dyDescent="0.2">
      <c r="A52" s="46"/>
      <c r="AO52" s="188"/>
      <c r="AP52" s="188"/>
      <c r="AQ52" s="188"/>
      <c r="AR52" s="188"/>
      <c r="AS52" s="188"/>
      <c r="AT52" s="188"/>
      <c r="AU52" s="188"/>
    </row>
    <row r="53" spans="1:97" x14ac:dyDescent="0.2">
      <c r="A53" s="38"/>
      <c r="AO53" s="188"/>
      <c r="AP53" s="188"/>
      <c r="AQ53" s="188"/>
      <c r="AR53" s="188"/>
      <c r="AS53" s="188"/>
      <c r="AT53" s="188"/>
      <c r="AU53" s="188"/>
    </row>
    <row r="54" spans="1:97" x14ac:dyDescent="0.2">
      <c r="A54" s="276"/>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row>
    <row r="55" spans="1:97" x14ac:dyDescent="0.2">
      <c r="A55" s="276"/>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77"/>
      <c r="CC55" s="277"/>
      <c r="CD55" s="277"/>
      <c r="CE55" s="277"/>
      <c r="CF55" s="277"/>
      <c r="CG55" s="277"/>
      <c r="CH55" s="277"/>
      <c r="CI55" s="277"/>
      <c r="CJ55" s="277"/>
      <c r="CK55" s="277"/>
      <c r="CL55" s="277"/>
      <c r="CM55" s="277"/>
      <c r="CN55" s="277"/>
      <c r="CO55" s="277"/>
      <c r="CP55" s="277"/>
      <c r="CQ55" s="277"/>
      <c r="CR55" s="277"/>
      <c r="CS55" s="277"/>
    </row>
    <row r="56" spans="1:97" x14ac:dyDescent="0.2">
      <c r="A56" s="276"/>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c r="CD56" s="277"/>
      <c r="CE56" s="277"/>
      <c r="CF56" s="277"/>
      <c r="CG56" s="277"/>
      <c r="CH56" s="277"/>
      <c r="CI56" s="277"/>
      <c r="CJ56" s="277"/>
      <c r="CK56" s="277"/>
      <c r="CL56" s="277"/>
      <c r="CM56" s="277"/>
      <c r="CN56" s="277"/>
      <c r="CO56" s="277"/>
      <c r="CP56" s="277"/>
      <c r="CQ56" s="277"/>
      <c r="CR56" s="277"/>
      <c r="CS56" s="277"/>
    </row>
    <row r="57" spans="1:97" x14ac:dyDescent="0.2">
      <c r="A57" s="276"/>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row>
    <row r="58" spans="1:97" x14ac:dyDescent="0.2">
      <c r="A58" s="276"/>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row>
    <row r="60" spans="1:97" x14ac:dyDescent="0.2">
      <c r="A60" s="278"/>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277"/>
      <c r="BY60" s="277"/>
      <c r="BZ60" s="277"/>
      <c r="CA60" s="277"/>
      <c r="CB60" s="277"/>
      <c r="CC60" s="277"/>
      <c r="CD60" s="277"/>
      <c r="CE60" s="277"/>
      <c r="CF60" s="277"/>
      <c r="CG60" s="277"/>
      <c r="CH60" s="277"/>
      <c r="CI60" s="277"/>
      <c r="CJ60" s="277"/>
      <c r="CK60" s="277"/>
      <c r="CL60" s="277"/>
      <c r="CM60" s="277"/>
      <c r="CN60" s="277"/>
      <c r="CO60" s="277"/>
      <c r="CP60" s="277"/>
      <c r="CQ60" s="277"/>
      <c r="CR60" s="277"/>
      <c r="CS60" s="277"/>
    </row>
    <row r="61" spans="1:97" x14ac:dyDescent="0.2">
      <c r="A61" s="278"/>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7"/>
      <c r="CQ61" s="277"/>
      <c r="CR61" s="277"/>
      <c r="CS61" s="277"/>
    </row>
    <row r="62" spans="1:97" x14ac:dyDescent="0.2">
      <c r="A62" s="278"/>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row>
    <row r="63" spans="1:97" x14ac:dyDescent="0.2">
      <c r="A63" s="278"/>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77"/>
      <c r="BW63" s="277"/>
      <c r="BX63" s="277"/>
      <c r="BY63" s="277"/>
      <c r="BZ63" s="277"/>
      <c r="CA63" s="277"/>
      <c r="CB63" s="277"/>
      <c r="CC63" s="277"/>
      <c r="CD63" s="277"/>
      <c r="CE63" s="277"/>
      <c r="CF63" s="277"/>
      <c r="CG63" s="277"/>
      <c r="CH63" s="277"/>
      <c r="CI63" s="277"/>
      <c r="CJ63" s="277"/>
      <c r="CK63" s="277"/>
      <c r="CL63" s="277"/>
      <c r="CM63" s="277"/>
      <c r="CN63" s="277"/>
      <c r="CO63" s="277"/>
      <c r="CP63" s="277"/>
      <c r="CQ63" s="277"/>
      <c r="CR63" s="277"/>
      <c r="CS63" s="277"/>
    </row>
    <row r="64" spans="1:97" x14ac:dyDescent="0.2">
      <c r="A64" s="278"/>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7"/>
      <c r="CS64" s="277"/>
    </row>
    <row r="66" spans="1:97" x14ac:dyDescent="0.2">
      <c r="A66" s="38"/>
    </row>
    <row r="67" spans="1:97" x14ac:dyDescent="0.2">
      <c r="A67" s="276"/>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row>
    <row r="68" spans="1:97" x14ac:dyDescent="0.2">
      <c r="A68" s="276"/>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row>
    <row r="69" spans="1:97" x14ac:dyDescent="0.2">
      <c r="A69" s="276"/>
      <c r="B69" s="277"/>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277"/>
      <c r="BL69" s="277"/>
      <c r="BM69" s="277"/>
      <c r="BN69" s="277"/>
      <c r="BO69" s="277"/>
      <c r="BP69" s="277"/>
      <c r="BQ69" s="277"/>
      <c r="BR69" s="277"/>
      <c r="BS69" s="277"/>
      <c r="BT69" s="277"/>
      <c r="BU69" s="277"/>
      <c r="BV69" s="277"/>
      <c r="BW69" s="277"/>
      <c r="BX69" s="277"/>
      <c r="BY69" s="277"/>
      <c r="BZ69" s="277"/>
      <c r="CA69" s="277"/>
      <c r="CB69" s="277"/>
      <c r="CC69" s="277"/>
      <c r="CD69" s="277"/>
      <c r="CE69" s="277"/>
      <c r="CF69" s="277"/>
      <c r="CG69" s="277"/>
      <c r="CH69" s="277"/>
      <c r="CI69" s="277"/>
      <c r="CJ69" s="277"/>
      <c r="CK69" s="277"/>
      <c r="CL69" s="277"/>
      <c r="CM69" s="277"/>
      <c r="CN69" s="277"/>
      <c r="CO69" s="277"/>
      <c r="CP69" s="277"/>
      <c r="CQ69" s="277"/>
      <c r="CR69" s="277"/>
      <c r="CS69" s="277"/>
    </row>
    <row r="70" spans="1:97" x14ac:dyDescent="0.2">
      <c r="A70" s="276"/>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c r="BT70" s="277"/>
      <c r="BU70" s="277"/>
      <c r="BV70" s="277"/>
      <c r="BW70" s="277"/>
      <c r="BX70" s="277"/>
      <c r="BY70" s="277"/>
      <c r="BZ70" s="277"/>
      <c r="CA70" s="277"/>
      <c r="CB70" s="277"/>
      <c r="CC70" s="277"/>
      <c r="CD70" s="277"/>
      <c r="CE70" s="277"/>
      <c r="CF70" s="277"/>
      <c r="CG70" s="277"/>
      <c r="CH70" s="277"/>
      <c r="CI70" s="277"/>
      <c r="CJ70" s="277"/>
      <c r="CK70" s="277"/>
      <c r="CL70" s="277"/>
      <c r="CM70" s="277"/>
      <c r="CN70" s="277"/>
      <c r="CO70" s="277"/>
      <c r="CP70" s="277"/>
      <c r="CQ70" s="277"/>
      <c r="CR70" s="277"/>
      <c r="CS70" s="277"/>
    </row>
    <row r="71" spans="1:97" x14ac:dyDescent="0.2">
      <c r="A71" s="276"/>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7"/>
      <c r="BR71" s="277"/>
      <c r="BS71" s="277"/>
      <c r="BT71" s="277"/>
      <c r="BU71" s="277"/>
      <c r="BV71" s="277"/>
      <c r="BW71" s="277"/>
      <c r="BX71" s="277"/>
      <c r="BY71" s="277"/>
      <c r="BZ71" s="277"/>
      <c r="CA71" s="277"/>
      <c r="CB71" s="277"/>
      <c r="CC71" s="277"/>
      <c r="CD71" s="277"/>
      <c r="CE71" s="277"/>
      <c r="CF71" s="277"/>
      <c r="CG71" s="277"/>
      <c r="CH71" s="277"/>
      <c r="CI71" s="277"/>
      <c r="CJ71" s="277"/>
      <c r="CK71" s="277"/>
      <c r="CL71" s="277"/>
      <c r="CM71" s="277"/>
      <c r="CN71" s="277"/>
      <c r="CO71" s="277"/>
      <c r="CP71" s="277"/>
      <c r="CQ71" s="277"/>
      <c r="CR71" s="277"/>
      <c r="CS71" s="277"/>
    </row>
    <row r="73" spans="1:97" x14ac:dyDescent="0.2">
      <c r="A73" s="278"/>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277"/>
      <c r="CN73" s="277"/>
      <c r="CO73" s="277"/>
      <c r="CP73" s="277"/>
      <c r="CQ73" s="277"/>
      <c r="CR73" s="277"/>
      <c r="CS73" s="277"/>
    </row>
    <row r="74" spans="1:97" x14ac:dyDescent="0.2">
      <c r="A74" s="278"/>
      <c r="B74" s="277"/>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7"/>
      <c r="CP74" s="277"/>
      <c r="CQ74" s="277"/>
      <c r="CR74" s="277"/>
      <c r="CS74" s="277"/>
    </row>
    <row r="75" spans="1:97" x14ac:dyDescent="0.2">
      <c r="A75" s="278"/>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row>
    <row r="76" spans="1:97" x14ac:dyDescent="0.2">
      <c r="A76" s="278"/>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row>
    <row r="77" spans="1:97" x14ac:dyDescent="0.2">
      <c r="A77" s="278"/>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7"/>
      <c r="BQ77" s="277"/>
      <c r="BR77" s="277"/>
      <c r="BS77" s="277"/>
      <c r="BT77" s="277"/>
      <c r="BU77" s="277"/>
      <c r="BV77" s="277"/>
      <c r="BW77" s="277"/>
      <c r="BX77" s="277"/>
      <c r="BY77" s="277"/>
      <c r="BZ77" s="277"/>
      <c r="CA77" s="277"/>
      <c r="CB77" s="277"/>
      <c r="CC77" s="277"/>
      <c r="CD77" s="277"/>
      <c r="CE77" s="277"/>
      <c r="CF77" s="277"/>
      <c r="CG77" s="277"/>
      <c r="CH77" s="277"/>
      <c r="CI77" s="277"/>
      <c r="CJ77" s="277"/>
      <c r="CK77" s="277"/>
      <c r="CL77" s="277"/>
      <c r="CM77" s="277"/>
      <c r="CN77" s="277"/>
      <c r="CO77" s="277"/>
      <c r="CP77" s="277"/>
      <c r="CQ77" s="277"/>
      <c r="CR77" s="277"/>
      <c r="CS77" s="277"/>
    </row>
    <row r="78" spans="1:97" x14ac:dyDescent="0.2">
      <c r="B78" s="289"/>
    </row>
    <row r="79" spans="1:97" x14ac:dyDescent="0.2">
      <c r="B79" s="290"/>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c r="CO79" s="288"/>
      <c r="CP79" s="288"/>
      <c r="CQ79" s="288"/>
      <c r="CR79" s="288"/>
      <c r="CS79" s="288"/>
    </row>
    <row r="80" spans="1:97" x14ac:dyDescent="0.2">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row>
    <row r="81" spans="1:97" x14ac:dyDescent="0.2">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row>
    <row r="82" spans="1:97" x14ac:dyDescent="0.2">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row>
    <row r="83" spans="1:97" x14ac:dyDescent="0.2">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row>
    <row r="84" spans="1:97" x14ac:dyDescent="0.2">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row>
    <row r="85" spans="1:97" x14ac:dyDescent="0.2">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row>
    <row r="86" spans="1:97" x14ac:dyDescent="0.2">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row>
    <row r="87" spans="1:97" x14ac:dyDescent="0.2">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c r="CO87" s="288"/>
      <c r="CP87" s="288"/>
      <c r="CQ87" s="288"/>
      <c r="CR87" s="288"/>
      <c r="CS87" s="288"/>
    </row>
    <row r="88" spans="1:97" x14ac:dyDescent="0.2">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c r="CO88" s="288"/>
      <c r="CP88" s="288"/>
      <c r="CQ88" s="288"/>
      <c r="CR88" s="288"/>
      <c r="CS88" s="288"/>
    </row>
    <row r="90" spans="1:97" x14ac:dyDescent="0.2">
      <c r="A90" s="287"/>
    </row>
    <row r="91" spans="1:97" x14ac:dyDescent="0.2">
      <c r="A91" s="287"/>
    </row>
    <row r="92" spans="1:97" x14ac:dyDescent="0.2">
      <c r="A92" s="287"/>
    </row>
    <row r="93" spans="1:97" x14ac:dyDescent="0.2">
      <c r="A93" s="287"/>
    </row>
    <row r="94" spans="1:97" x14ac:dyDescent="0.2">
      <c r="A94" s="287"/>
    </row>
    <row r="95" spans="1:97" x14ac:dyDescent="0.2">
      <c r="A95" s="287"/>
    </row>
    <row r="96" spans="1:97" x14ac:dyDescent="0.2">
      <c r="A96" s="287"/>
    </row>
    <row r="97" spans="1:1" x14ac:dyDescent="0.2">
      <c r="A97" s="287"/>
    </row>
  </sheetData>
  <sheetProtection sheet="1" objects="1" scenarios="1"/>
  <phoneticPr fontId="0" type="noConversion"/>
  <pageMargins left="0.75" right="0.75" top="1" bottom="1" header="0.5" footer="0.5"/>
  <pageSetup scale="11"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pageSetUpPr fitToPage="1"/>
  </sheetPr>
  <dimension ref="A1:IV55"/>
  <sheetViews>
    <sheetView zoomScaleNormal="100" workbookViewId="0">
      <pane xSplit="1" ySplit="4" topLeftCell="B5" activePane="bottomRight" state="frozen"/>
      <selection activeCell="CS5" sqref="CS5"/>
      <selection pane="topRight" activeCell="CS5" sqref="CS5"/>
      <selection pane="bottomLeft" activeCell="CS5" sqref="CS5"/>
      <selection pane="bottomRight"/>
    </sheetView>
  </sheetViews>
  <sheetFormatPr defaultColWidth="10.85546875" defaultRowHeight="12.75" x14ac:dyDescent="0.2"/>
  <cols>
    <col min="1" max="1" width="61" style="56" bestFit="1" customWidth="1"/>
    <col min="2" max="47" width="10.5703125" style="50" customWidth="1"/>
    <col min="48" max="16384" width="10.85546875" style="50"/>
  </cols>
  <sheetData>
    <row r="1" spans="1:256" customFormat="1" x14ac:dyDescent="0.2">
      <c r="A1" s="220" t="s">
        <v>917</v>
      </c>
    </row>
    <row r="2" spans="1:256" customFormat="1" ht="18" x14ac:dyDescent="0.2">
      <c r="A2" s="296" t="str">
        <f>CWSOutcomes_DynamicCompare!A1</f>
        <v>CWS Outcomes System Summary for the Northern Region--v1231</v>
      </c>
      <c r="B2" s="144"/>
      <c r="C2" s="144"/>
      <c r="D2" s="144"/>
      <c r="E2" s="144"/>
      <c r="F2" s="144"/>
      <c r="G2" s="144"/>
      <c r="H2" s="144"/>
      <c r="I2" s="144"/>
      <c r="J2" s="144"/>
      <c r="K2" s="144"/>
      <c r="L2" s="144"/>
      <c r="M2" s="144"/>
      <c r="N2" s="144"/>
      <c r="O2" s="144"/>
      <c r="P2" s="144"/>
      <c r="Q2" s="144"/>
      <c r="R2" s="144"/>
    </row>
    <row r="3" spans="1:256" customFormat="1" ht="18" x14ac:dyDescent="0.2">
      <c r="A3" s="296" t="str">
        <f>"Denominators. " &amp; CWSOutcomes_CompareToBaseline!A2</f>
        <v>Denominators. Agency: Child Welfare. Report publication: Jan 2024. Data extract: Q3 2023.</v>
      </c>
    </row>
    <row r="4" spans="1:256" s="53" customFormat="1" x14ac:dyDescent="0.2">
      <c r="A4" s="123" t="s">
        <v>3</v>
      </c>
      <c r="B4" s="52" t="s">
        <v>763</v>
      </c>
      <c r="C4" s="52" t="s">
        <v>764</v>
      </c>
      <c r="D4" s="52" t="s">
        <v>765</v>
      </c>
      <c r="E4" s="52" t="s">
        <v>766</v>
      </c>
      <c r="F4" s="52" t="s">
        <v>767</v>
      </c>
      <c r="G4" s="52" t="s">
        <v>768</v>
      </c>
      <c r="H4" s="52" t="s">
        <v>769</v>
      </c>
      <c r="I4" s="52" t="s">
        <v>770</v>
      </c>
      <c r="J4" s="52" t="s">
        <v>771</v>
      </c>
      <c r="K4" s="52" t="s">
        <v>772</v>
      </c>
      <c r="L4" s="52" t="s">
        <v>773</v>
      </c>
      <c r="M4" s="52" t="s">
        <v>774</v>
      </c>
      <c r="N4" s="52" t="s">
        <v>775</v>
      </c>
      <c r="O4" s="52" t="s">
        <v>776</v>
      </c>
      <c r="P4" s="52" t="s">
        <v>777</v>
      </c>
      <c r="Q4" s="52" t="s">
        <v>778</v>
      </c>
      <c r="R4" s="52" t="s">
        <v>779</v>
      </c>
      <c r="S4" s="52" t="s">
        <v>780</v>
      </c>
      <c r="T4" s="52" t="s">
        <v>781</v>
      </c>
      <c r="U4" s="52" t="s">
        <v>782</v>
      </c>
      <c r="V4" s="52" t="s">
        <v>783</v>
      </c>
      <c r="W4" s="52" t="s">
        <v>784</v>
      </c>
      <c r="X4" s="52" t="s">
        <v>785</v>
      </c>
      <c r="Y4" s="52" t="s">
        <v>786</v>
      </c>
      <c r="Z4" s="52" t="s">
        <v>787</v>
      </c>
      <c r="AA4" s="52" t="s">
        <v>788</v>
      </c>
      <c r="AB4" s="52" t="s">
        <v>789</v>
      </c>
      <c r="AC4" s="52" t="s">
        <v>790</v>
      </c>
      <c r="AD4" s="52" t="s">
        <v>791</v>
      </c>
      <c r="AE4" s="52" t="s">
        <v>792</v>
      </c>
      <c r="AF4" s="52" t="s">
        <v>793</v>
      </c>
      <c r="AG4" s="52" t="s">
        <v>794</v>
      </c>
      <c r="AH4" s="52" t="s">
        <v>795</v>
      </c>
      <c r="AI4" s="171" t="s">
        <v>796</v>
      </c>
      <c r="AJ4" s="171" t="s">
        <v>797</v>
      </c>
      <c r="AK4" s="171" t="s">
        <v>798</v>
      </c>
      <c r="AL4" s="171" t="s">
        <v>799</v>
      </c>
      <c r="AM4" s="171" t="s">
        <v>800</v>
      </c>
      <c r="AN4" s="171" t="s">
        <v>801</v>
      </c>
      <c r="AO4" s="171" t="s">
        <v>802</v>
      </c>
      <c r="AP4" s="171" t="s">
        <v>803</v>
      </c>
      <c r="AQ4" s="171" t="s">
        <v>804</v>
      </c>
      <c r="AR4" s="171" t="s">
        <v>805</v>
      </c>
      <c r="AS4" s="171" t="s">
        <v>806</v>
      </c>
      <c r="AT4" s="171" t="s">
        <v>807</v>
      </c>
      <c r="AU4" s="171" t="s">
        <v>808</v>
      </c>
      <c r="AV4" s="171" t="s">
        <v>809</v>
      </c>
      <c r="AW4" s="171" t="s">
        <v>810</v>
      </c>
      <c r="AX4" s="171" t="s">
        <v>811</v>
      </c>
      <c r="AY4" s="171" t="s">
        <v>812</v>
      </c>
      <c r="AZ4" s="171" t="s">
        <v>813</v>
      </c>
      <c r="BA4" s="171" t="s">
        <v>814</v>
      </c>
      <c r="BB4" s="171" t="s">
        <v>815</v>
      </c>
      <c r="BC4" s="171" t="s">
        <v>816</v>
      </c>
      <c r="BD4" s="171" t="s">
        <v>817</v>
      </c>
      <c r="BE4" s="171" t="s">
        <v>818</v>
      </c>
      <c r="BF4" s="171" t="s">
        <v>819</v>
      </c>
      <c r="BG4" s="171" t="s">
        <v>820</v>
      </c>
      <c r="BH4" s="171" t="s">
        <v>821</v>
      </c>
      <c r="BI4" s="171" t="s">
        <v>822</v>
      </c>
      <c r="BJ4" s="171" t="s">
        <v>823</v>
      </c>
      <c r="BK4" s="171" t="s">
        <v>824</v>
      </c>
      <c r="BL4" s="171" t="s">
        <v>825</v>
      </c>
      <c r="BM4" s="171" t="s">
        <v>826</v>
      </c>
      <c r="BN4" s="171" t="s">
        <v>827</v>
      </c>
      <c r="BO4" s="171" t="s">
        <v>828</v>
      </c>
      <c r="BP4" s="171" t="s">
        <v>829</v>
      </c>
      <c r="BQ4" s="171" t="s">
        <v>830</v>
      </c>
      <c r="BR4" s="171" t="s">
        <v>831</v>
      </c>
      <c r="BS4" s="171" t="s">
        <v>832</v>
      </c>
      <c r="BT4" s="171" t="s">
        <v>833</v>
      </c>
      <c r="BU4" s="171" t="s">
        <v>834</v>
      </c>
      <c r="BV4" s="171" t="s">
        <v>835</v>
      </c>
      <c r="BW4" s="171" t="s">
        <v>836</v>
      </c>
      <c r="BX4" s="171" t="s">
        <v>837</v>
      </c>
      <c r="BY4" s="171" t="s">
        <v>838</v>
      </c>
      <c r="BZ4" s="171" t="s">
        <v>839</v>
      </c>
      <c r="CA4" s="171" t="s">
        <v>840</v>
      </c>
      <c r="CB4" s="171" t="s">
        <v>841</v>
      </c>
      <c r="CC4" s="171" t="s">
        <v>842</v>
      </c>
      <c r="CD4" s="171" t="s">
        <v>843</v>
      </c>
      <c r="CE4" s="171" t="s">
        <v>844</v>
      </c>
      <c r="CF4" s="171" t="s">
        <v>845</v>
      </c>
      <c r="CG4" s="171" t="s">
        <v>846</v>
      </c>
      <c r="CH4" s="171" t="s">
        <v>847</v>
      </c>
      <c r="CI4" s="171" t="s">
        <v>848</v>
      </c>
      <c r="CJ4" s="171" t="s">
        <v>849</v>
      </c>
      <c r="CK4" s="171" t="s">
        <v>850</v>
      </c>
      <c r="CL4" s="171" t="s">
        <v>851</v>
      </c>
      <c r="CM4" s="171" t="s">
        <v>852</v>
      </c>
      <c r="CN4" s="171" t="s">
        <v>853</v>
      </c>
      <c r="CO4" s="171" t="s">
        <v>854</v>
      </c>
      <c r="CP4" s="171" t="s">
        <v>855</v>
      </c>
      <c r="CQ4" s="171" t="s">
        <v>856</v>
      </c>
      <c r="CR4" s="171" t="s">
        <v>1007</v>
      </c>
      <c r="CS4" s="171" t="s">
        <v>1025</v>
      </c>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ustomFormat="1" x14ac:dyDescent="0.2">
      <c r="A5" s="506" t="s">
        <v>907</v>
      </c>
      <c r="B5" s="517" t="s">
        <v>55</v>
      </c>
      <c r="C5" s="517" t="s">
        <v>55</v>
      </c>
      <c r="D5" s="517" t="s">
        <v>55</v>
      </c>
      <c r="E5" s="517" t="s">
        <v>55</v>
      </c>
      <c r="F5" s="517">
        <v>808445</v>
      </c>
      <c r="G5" s="517">
        <v>808445</v>
      </c>
      <c r="H5" s="517">
        <v>808445</v>
      </c>
      <c r="I5" s="517">
        <v>808445</v>
      </c>
      <c r="J5" s="517">
        <v>815967</v>
      </c>
      <c r="K5" s="517">
        <v>815967</v>
      </c>
      <c r="L5" s="517">
        <v>815967</v>
      </c>
      <c r="M5" s="517">
        <v>815967</v>
      </c>
      <c r="N5" s="517">
        <v>822629</v>
      </c>
      <c r="O5" s="517">
        <v>822629</v>
      </c>
      <c r="P5" s="517">
        <v>822629</v>
      </c>
      <c r="Q5" s="517">
        <v>822629</v>
      </c>
      <c r="R5" s="517">
        <v>831108</v>
      </c>
      <c r="S5" s="517">
        <v>831108</v>
      </c>
      <c r="T5" s="517">
        <v>831108</v>
      </c>
      <c r="U5" s="517">
        <v>831108</v>
      </c>
      <c r="V5" s="517">
        <v>837097</v>
      </c>
      <c r="W5" s="517">
        <v>837097</v>
      </c>
      <c r="X5" s="517">
        <v>837097</v>
      </c>
      <c r="Y5" s="517">
        <v>837097</v>
      </c>
      <c r="Z5" s="517">
        <v>842021</v>
      </c>
      <c r="AA5" s="517">
        <v>842021</v>
      </c>
      <c r="AB5" s="517">
        <v>842021</v>
      </c>
      <c r="AC5" s="517">
        <v>842021</v>
      </c>
      <c r="AD5" s="517">
        <v>848969</v>
      </c>
      <c r="AE5" s="517">
        <v>848969</v>
      </c>
      <c r="AF5" s="517">
        <v>848969</v>
      </c>
      <c r="AG5" s="517">
        <v>848969</v>
      </c>
      <c r="AH5" s="517">
        <v>855523</v>
      </c>
      <c r="AI5" s="517">
        <v>855523</v>
      </c>
      <c r="AJ5" s="517">
        <v>855523</v>
      </c>
      <c r="AK5" s="517">
        <v>855523</v>
      </c>
      <c r="AL5" s="517">
        <v>859113</v>
      </c>
      <c r="AM5" s="517">
        <v>859113</v>
      </c>
      <c r="AN5" s="517">
        <v>859113</v>
      </c>
      <c r="AO5" s="517">
        <v>859113</v>
      </c>
      <c r="AP5" s="517">
        <v>845069</v>
      </c>
      <c r="AQ5" s="517">
        <v>845069</v>
      </c>
      <c r="AR5" s="517">
        <v>845069</v>
      </c>
      <c r="AS5" s="517">
        <v>845069</v>
      </c>
      <c r="AT5" s="517">
        <v>840329</v>
      </c>
      <c r="AU5" s="517">
        <v>840329</v>
      </c>
      <c r="AV5" s="517">
        <v>840329</v>
      </c>
      <c r="AW5" s="517">
        <v>840329</v>
      </c>
      <c r="AX5" s="517">
        <v>835774</v>
      </c>
      <c r="AY5" s="517">
        <v>835774</v>
      </c>
      <c r="AZ5" s="517">
        <v>835774</v>
      </c>
      <c r="BA5" s="517">
        <v>835774</v>
      </c>
      <c r="BB5" s="517">
        <v>831461</v>
      </c>
      <c r="BC5" s="517">
        <v>831461</v>
      </c>
      <c r="BD5" s="517">
        <v>831461</v>
      </c>
      <c r="BE5" s="517">
        <v>831461</v>
      </c>
      <c r="BF5" s="517">
        <v>825553</v>
      </c>
      <c r="BG5" s="517">
        <v>825553</v>
      </c>
      <c r="BH5" s="517">
        <v>825553</v>
      </c>
      <c r="BI5" s="517">
        <v>825553</v>
      </c>
      <c r="BJ5" s="517">
        <v>821865</v>
      </c>
      <c r="BK5" s="517">
        <v>821865</v>
      </c>
      <c r="BL5" s="517">
        <v>821865</v>
      </c>
      <c r="BM5" s="517">
        <v>821865</v>
      </c>
      <c r="BN5" s="517">
        <v>819286</v>
      </c>
      <c r="BO5" s="517">
        <v>819286</v>
      </c>
      <c r="BP5" s="517">
        <v>819286</v>
      </c>
      <c r="BQ5" s="517">
        <v>819286</v>
      </c>
      <c r="BR5" s="517">
        <v>819009</v>
      </c>
      <c r="BS5" s="517">
        <v>819009</v>
      </c>
      <c r="BT5" s="517">
        <v>819009</v>
      </c>
      <c r="BU5" s="517">
        <v>819009</v>
      </c>
      <c r="BV5" s="517">
        <v>817966</v>
      </c>
      <c r="BW5" s="517">
        <v>817966</v>
      </c>
      <c r="BX5" s="517">
        <v>817966</v>
      </c>
      <c r="BY5" s="517">
        <v>817966</v>
      </c>
      <c r="BZ5" s="517">
        <v>816922</v>
      </c>
      <c r="CA5" s="517">
        <v>816922</v>
      </c>
      <c r="CB5" s="517">
        <v>816922</v>
      </c>
      <c r="CC5" s="517">
        <v>816922</v>
      </c>
      <c r="CD5" s="517">
        <v>811699</v>
      </c>
      <c r="CE5" s="517">
        <v>811699</v>
      </c>
      <c r="CF5" s="517">
        <v>811699</v>
      </c>
      <c r="CG5" s="517">
        <v>811699</v>
      </c>
      <c r="CH5" s="517">
        <v>806963</v>
      </c>
      <c r="CI5" s="517">
        <v>806963</v>
      </c>
      <c r="CJ5" s="517">
        <v>806963</v>
      </c>
      <c r="CK5" s="517">
        <v>806963</v>
      </c>
      <c r="CL5" s="517">
        <v>803399</v>
      </c>
      <c r="CM5" s="517">
        <v>803399</v>
      </c>
      <c r="CN5" s="517">
        <v>803399</v>
      </c>
      <c r="CO5" s="517">
        <v>803399</v>
      </c>
      <c r="CP5" s="517">
        <v>801595</v>
      </c>
      <c r="CQ5" s="517">
        <v>801595</v>
      </c>
      <c r="CR5" s="518">
        <v>801595</v>
      </c>
      <c r="CS5" s="518">
        <v>801595</v>
      </c>
    </row>
    <row r="6" spans="1:256" customFormat="1" x14ac:dyDescent="0.2">
      <c r="A6" s="506" t="s">
        <v>908</v>
      </c>
      <c r="B6" s="517" t="s">
        <v>55</v>
      </c>
      <c r="C6" s="517" t="s">
        <v>55</v>
      </c>
      <c r="D6" s="517" t="s">
        <v>55</v>
      </c>
      <c r="E6" s="517" t="s">
        <v>55</v>
      </c>
      <c r="F6" s="517">
        <v>808445</v>
      </c>
      <c r="G6" s="517">
        <v>808445</v>
      </c>
      <c r="H6" s="517">
        <v>808445</v>
      </c>
      <c r="I6" s="517">
        <v>808445</v>
      </c>
      <c r="J6" s="517">
        <v>815967</v>
      </c>
      <c r="K6" s="517">
        <v>815967</v>
      </c>
      <c r="L6" s="517">
        <v>815967</v>
      </c>
      <c r="M6" s="517">
        <v>815967</v>
      </c>
      <c r="N6" s="517">
        <v>822629</v>
      </c>
      <c r="O6" s="517">
        <v>822629</v>
      </c>
      <c r="P6" s="517">
        <v>822629</v>
      </c>
      <c r="Q6" s="517">
        <v>822629</v>
      </c>
      <c r="R6" s="517">
        <v>831108</v>
      </c>
      <c r="S6" s="517">
        <v>831108</v>
      </c>
      <c r="T6" s="517">
        <v>831108</v>
      </c>
      <c r="U6" s="517">
        <v>831108</v>
      </c>
      <c r="V6" s="517">
        <v>837097</v>
      </c>
      <c r="W6" s="517">
        <v>837097</v>
      </c>
      <c r="X6" s="517">
        <v>837097</v>
      </c>
      <c r="Y6" s="517">
        <v>837097</v>
      </c>
      <c r="Z6" s="517">
        <v>842021</v>
      </c>
      <c r="AA6" s="517">
        <v>842021</v>
      </c>
      <c r="AB6" s="517">
        <v>842021</v>
      </c>
      <c r="AC6" s="517">
        <v>842021</v>
      </c>
      <c r="AD6" s="517">
        <v>848969</v>
      </c>
      <c r="AE6" s="517">
        <v>848969</v>
      </c>
      <c r="AF6" s="517">
        <v>848969</v>
      </c>
      <c r="AG6" s="517">
        <v>848969</v>
      </c>
      <c r="AH6" s="517">
        <v>855523</v>
      </c>
      <c r="AI6" s="517">
        <v>855523</v>
      </c>
      <c r="AJ6" s="517">
        <v>855523</v>
      </c>
      <c r="AK6" s="517">
        <v>855523</v>
      </c>
      <c r="AL6" s="517">
        <v>859113</v>
      </c>
      <c r="AM6" s="517">
        <v>859113</v>
      </c>
      <c r="AN6" s="517">
        <v>859113</v>
      </c>
      <c r="AO6" s="517">
        <v>859113</v>
      </c>
      <c r="AP6" s="517">
        <v>845069</v>
      </c>
      <c r="AQ6" s="517">
        <v>845069</v>
      </c>
      <c r="AR6" s="517">
        <v>845069</v>
      </c>
      <c r="AS6" s="517">
        <v>845069</v>
      </c>
      <c r="AT6" s="517">
        <v>840329</v>
      </c>
      <c r="AU6" s="517">
        <v>840329</v>
      </c>
      <c r="AV6" s="517">
        <v>840329</v>
      </c>
      <c r="AW6" s="517">
        <v>840329</v>
      </c>
      <c r="AX6" s="517">
        <v>835774</v>
      </c>
      <c r="AY6" s="517">
        <v>835774</v>
      </c>
      <c r="AZ6" s="517">
        <v>835774</v>
      </c>
      <c r="BA6" s="517">
        <v>835774</v>
      </c>
      <c r="BB6" s="517">
        <v>831461</v>
      </c>
      <c r="BC6" s="517">
        <v>831461</v>
      </c>
      <c r="BD6" s="517">
        <v>831461</v>
      </c>
      <c r="BE6" s="517">
        <v>831461</v>
      </c>
      <c r="BF6" s="517">
        <v>825553</v>
      </c>
      <c r="BG6" s="517">
        <v>825553</v>
      </c>
      <c r="BH6" s="517">
        <v>825553</v>
      </c>
      <c r="BI6" s="517">
        <v>825553</v>
      </c>
      <c r="BJ6" s="517">
        <v>821865</v>
      </c>
      <c r="BK6" s="517">
        <v>821865</v>
      </c>
      <c r="BL6" s="517">
        <v>821865</v>
      </c>
      <c r="BM6" s="517">
        <v>821865</v>
      </c>
      <c r="BN6" s="517">
        <v>819286</v>
      </c>
      <c r="BO6" s="517">
        <v>819286</v>
      </c>
      <c r="BP6" s="517">
        <v>819286</v>
      </c>
      <c r="BQ6" s="517">
        <v>819286</v>
      </c>
      <c r="BR6" s="517">
        <v>819009</v>
      </c>
      <c r="BS6" s="517">
        <v>819009</v>
      </c>
      <c r="BT6" s="517">
        <v>819009</v>
      </c>
      <c r="BU6" s="517">
        <v>819009</v>
      </c>
      <c r="BV6" s="517">
        <v>817966</v>
      </c>
      <c r="BW6" s="517">
        <v>817966</v>
      </c>
      <c r="BX6" s="517">
        <v>817966</v>
      </c>
      <c r="BY6" s="517">
        <v>817966</v>
      </c>
      <c r="BZ6" s="517">
        <v>816922</v>
      </c>
      <c r="CA6" s="517">
        <v>816922</v>
      </c>
      <c r="CB6" s="517">
        <v>816922</v>
      </c>
      <c r="CC6" s="517">
        <v>816922</v>
      </c>
      <c r="CD6" s="517">
        <v>811699</v>
      </c>
      <c r="CE6" s="517">
        <v>811699</v>
      </c>
      <c r="CF6" s="517">
        <v>811699</v>
      </c>
      <c r="CG6" s="517">
        <v>811699</v>
      </c>
      <c r="CH6" s="517">
        <v>806963</v>
      </c>
      <c r="CI6" s="517">
        <v>806963</v>
      </c>
      <c r="CJ6" s="517">
        <v>806963</v>
      </c>
      <c r="CK6" s="517">
        <v>806963</v>
      </c>
      <c r="CL6" s="517">
        <v>803399</v>
      </c>
      <c r="CM6" s="517">
        <v>803399</v>
      </c>
      <c r="CN6" s="517">
        <v>803399</v>
      </c>
      <c r="CO6" s="517">
        <v>803399</v>
      </c>
      <c r="CP6" s="517">
        <v>801595</v>
      </c>
      <c r="CQ6" s="517">
        <v>801595</v>
      </c>
      <c r="CR6" s="517">
        <v>801595</v>
      </c>
      <c r="CS6" s="517">
        <v>801595</v>
      </c>
    </row>
    <row r="7" spans="1:256" customFormat="1" x14ac:dyDescent="0.2">
      <c r="A7" s="506" t="s">
        <v>909</v>
      </c>
      <c r="B7" s="517" t="s">
        <v>55</v>
      </c>
      <c r="C7" s="517" t="s">
        <v>55</v>
      </c>
      <c r="D7" s="517" t="s">
        <v>55</v>
      </c>
      <c r="E7" s="517" t="s">
        <v>55</v>
      </c>
      <c r="F7" s="517">
        <v>808445</v>
      </c>
      <c r="G7" s="517">
        <v>808445</v>
      </c>
      <c r="H7" s="517">
        <v>808445</v>
      </c>
      <c r="I7" s="517">
        <v>808445</v>
      </c>
      <c r="J7" s="517">
        <v>815967</v>
      </c>
      <c r="K7" s="517">
        <v>815967</v>
      </c>
      <c r="L7" s="517">
        <v>815967</v>
      </c>
      <c r="M7" s="517">
        <v>815967</v>
      </c>
      <c r="N7" s="517">
        <v>822629</v>
      </c>
      <c r="O7" s="517">
        <v>822629</v>
      </c>
      <c r="P7" s="517">
        <v>822629</v>
      </c>
      <c r="Q7" s="517">
        <v>822629</v>
      </c>
      <c r="R7" s="517">
        <v>831108</v>
      </c>
      <c r="S7" s="517">
        <v>831108</v>
      </c>
      <c r="T7" s="517">
        <v>831108</v>
      </c>
      <c r="U7" s="517">
        <v>831108</v>
      </c>
      <c r="V7" s="517">
        <v>837097</v>
      </c>
      <c r="W7" s="517">
        <v>837097</v>
      </c>
      <c r="X7" s="517">
        <v>837097</v>
      </c>
      <c r="Y7" s="517">
        <v>837097</v>
      </c>
      <c r="Z7" s="517">
        <v>842021</v>
      </c>
      <c r="AA7" s="517">
        <v>842021</v>
      </c>
      <c r="AB7" s="517">
        <v>842021</v>
      </c>
      <c r="AC7" s="517">
        <v>842021</v>
      </c>
      <c r="AD7" s="517">
        <v>848969</v>
      </c>
      <c r="AE7" s="517">
        <v>848969</v>
      </c>
      <c r="AF7" s="517">
        <v>848969</v>
      </c>
      <c r="AG7" s="517">
        <v>848969</v>
      </c>
      <c r="AH7" s="517">
        <v>855523</v>
      </c>
      <c r="AI7" s="517">
        <v>855523</v>
      </c>
      <c r="AJ7" s="517">
        <v>855523</v>
      </c>
      <c r="AK7" s="517">
        <v>855523</v>
      </c>
      <c r="AL7" s="517">
        <v>859113</v>
      </c>
      <c r="AM7" s="517">
        <v>859113</v>
      </c>
      <c r="AN7" s="517">
        <v>859113</v>
      </c>
      <c r="AO7" s="517">
        <v>859113</v>
      </c>
      <c r="AP7" s="517">
        <v>845069</v>
      </c>
      <c r="AQ7" s="517">
        <v>845069</v>
      </c>
      <c r="AR7" s="517">
        <v>845069</v>
      </c>
      <c r="AS7" s="517">
        <v>845069</v>
      </c>
      <c r="AT7" s="517">
        <v>840329</v>
      </c>
      <c r="AU7" s="517">
        <v>840329</v>
      </c>
      <c r="AV7" s="517">
        <v>840329</v>
      </c>
      <c r="AW7" s="517">
        <v>840329</v>
      </c>
      <c r="AX7" s="517">
        <v>835774</v>
      </c>
      <c r="AY7" s="517">
        <v>835774</v>
      </c>
      <c r="AZ7" s="517">
        <v>835774</v>
      </c>
      <c r="BA7" s="517">
        <v>835774</v>
      </c>
      <c r="BB7" s="517">
        <v>831461</v>
      </c>
      <c r="BC7" s="517">
        <v>831461</v>
      </c>
      <c r="BD7" s="517">
        <v>831461</v>
      </c>
      <c r="BE7" s="517">
        <v>831461</v>
      </c>
      <c r="BF7" s="517">
        <v>825553</v>
      </c>
      <c r="BG7" s="517">
        <v>825553</v>
      </c>
      <c r="BH7" s="517">
        <v>825553</v>
      </c>
      <c r="BI7" s="517">
        <v>825553</v>
      </c>
      <c r="BJ7" s="517">
        <v>821865</v>
      </c>
      <c r="BK7" s="517">
        <v>821865</v>
      </c>
      <c r="BL7" s="517">
        <v>821865</v>
      </c>
      <c r="BM7" s="517">
        <v>821865</v>
      </c>
      <c r="BN7" s="517">
        <v>819286</v>
      </c>
      <c r="BO7" s="517">
        <v>819286</v>
      </c>
      <c r="BP7" s="517">
        <v>819286</v>
      </c>
      <c r="BQ7" s="517">
        <v>819286</v>
      </c>
      <c r="BR7" s="517">
        <v>819009</v>
      </c>
      <c r="BS7" s="517">
        <v>819009</v>
      </c>
      <c r="BT7" s="517">
        <v>819009</v>
      </c>
      <c r="BU7" s="517">
        <v>819009</v>
      </c>
      <c r="BV7" s="517">
        <v>817966</v>
      </c>
      <c r="BW7" s="517">
        <v>817966</v>
      </c>
      <c r="BX7" s="517">
        <v>817966</v>
      </c>
      <c r="BY7" s="517">
        <v>817966</v>
      </c>
      <c r="BZ7" s="517">
        <v>816922</v>
      </c>
      <c r="CA7" s="517">
        <v>816922</v>
      </c>
      <c r="CB7" s="517">
        <v>816922</v>
      </c>
      <c r="CC7" s="517">
        <v>816922</v>
      </c>
      <c r="CD7" s="517">
        <v>811699</v>
      </c>
      <c r="CE7" s="517">
        <v>811699</v>
      </c>
      <c r="CF7" s="517">
        <v>811699</v>
      </c>
      <c r="CG7" s="517">
        <v>811699</v>
      </c>
      <c r="CH7" s="517">
        <v>806963</v>
      </c>
      <c r="CI7" s="517">
        <v>806963</v>
      </c>
      <c r="CJ7" s="517">
        <v>806963</v>
      </c>
      <c r="CK7" s="517">
        <v>806963</v>
      </c>
      <c r="CL7" s="517">
        <v>803399</v>
      </c>
      <c r="CM7" s="517">
        <v>803399</v>
      </c>
      <c r="CN7" s="517">
        <v>803399</v>
      </c>
      <c r="CO7" s="517">
        <v>803399</v>
      </c>
      <c r="CP7" s="517">
        <v>801595</v>
      </c>
      <c r="CQ7" s="517">
        <v>801595</v>
      </c>
      <c r="CR7" s="517">
        <v>801595</v>
      </c>
      <c r="CS7" s="517">
        <v>801595</v>
      </c>
    </row>
    <row r="8" spans="1:256" customFormat="1" x14ac:dyDescent="0.2">
      <c r="A8" s="506" t="s">
        <v>910</v>
      </c>
      <c r="B8" s="517" t="s">
        <v>55</v>
      </c>
      <c r="C8" s="517" t="s">
        <v>55</v>
      </c>
      <c r="D8" s="517" t="s">
        <v>55</v>
      </c>
      <c r="E8" s="517" t="s">
        <v>55</v>
      </c>
      <c r="F8" s="517">
        <v>808445</v>
      </c>
      <c r="G8" s="517">
        <v>808445</v>
      </c>
      <c r="H8" s="517">
        <v>808445</v>
      </c>
      <c r="I8" s="517">
        <v>808445</v>
      </c>
      <c r="J8" s="517">
        <v>815967</v>
      </c>
      <c r="K8" s="517">
        <v>815967</v>
      </c>
      <c r="L8" s="517">
        <v>815967</v>
      </c>
      <c r="M8" s="517">
        <v>815967</v>
      </c>
      <c r="N8" s="517">
        <v>822629</v>
      </c>
      <c r="O8" s="517">
        <v>822629</v>
      </c>
      <c r="P8" s="517">
        <v>822629</v>
      </c>
      <c r="Q8" s="517">
        <v>822629</v>
      </c>
      <c r="R8" s="517">
        <v>831108</v>
      </c>
      <c r="S8" s="517">
        <v>831108</v>
      </c>
      <c r="T8" s="517">
        <v>831108</v>
      </c>
      <c r="U8" s="517">
        <v>831108</v>
      </c>
      <c r="V8" s="517">
        <v>837097</v>
      </c>
      <c r="W8" s="517">
        <v>837097</v>
      </c>
      <c r="X8" s="517">
        <v>837097</v>
      </c>
      <c r="Y8" s="517">
        <v>837097</v>
      </c>
      <c r="Z8" s="517">
        <v>842021</v>
      </c>
      <c r="AA8" s="517">
        <v>842021</v>
      </c>
      <c r="AB8" s="517">
        <v>842021</v>
      </c>
      <c r="AC8" s="517">
        <v>842021</v>
      </c>
      <c r="AD8" s="517">
        <v>848969</v>
      </c>
      <c r="AE8" s="517">
        <v>848969</v>
      </c>
      <c r="AF8" s="517">
        <v>848969</v>
      </c>
      <c r="AG8" s="517">
        <v>848969</v>
      </c>
      <c r="AH8" s="517">
        <v>855523</v>
      </c>
      <c r="AI8" s="517">
        <v>855523</v>
      </c>
      <c r="AJ8" s="517">
        <v>855523</v>
      </c>
      <c r="AK8" s="517">
        <v>855523</v>
      </c>
      <c r="AL8" s="517">
        <v>859113</v>
      </c>
      <c r="AM8" s="517">
        <v>859113</v>
      </c>
      <c r="AN8" s="517">
        <v>859113</v>
      </c>
      <c r="AO8" s="517">
        <v>859113</v>
      </c>
      <c r="AP8" s="517">
        <v>845069</v>
      </c>
      <c r="AQ8" s="517">
        <v>845069</v>
      </c>
      <c r="AR8" s="517">
        <v>845069</v>
      </c>
      <c r="AS8" s="517">
        <v>845069</v>
      </c>
      <c r="AT8" s="517">
        <v>840329</v>
      </c>
      <c r="AU8" s="517">
        <v>840329</v>
      </c>
      <c r="AV8" s="517">
        <v>840329</v>
      </c>
      <c r="AW8" s="517">
        <v>840329</v>
      </c>
      <c r="AX8" s="517">
        <v>835774</v>
      </c>
      <c r="AY8" s="517">
        <v>835774</v>
      </c>
      <c r="AZ8" s="517">
        <v>835774</v>
      </c>
      <c r="BA8" s="517">
        <v>835774</v>
      </c>
      <c r="BB8" s="517">
        <v>831461</v>
      </c>
      <c r="BC8" s="517">
        <v>831461</v>
      </c>
      <c r="BD8" s="517">
        <v>831461</v>
      </c>
      <c r="BE8" s="517">
        <v>831461</v>
      </c>
      <c r="BF8" s="517">
        <v>825553</v>
      </c>
      <c r="BG8" s="517">
        <v>825553</v>
      </c>
      <c r="BH8" s="517">
        <v>825553</v>
      </c>
      <c r="BI8" s="517">
        <v>825553</v>
      </c>
      <c r="BJ8" s="517">
        <v>821865</v>
      </c>
      <c r="BK8" s="517">
        <v>821865</v>
      </c>
      <c r="BL8" s="517">
        <v>821865</v>
      </c>
      <c r="BM8" s="517">
        <v>821865</v>
      </c>
      <c r="BN8" s="517">
        <v>819286</v>
      </c>
      <c r="BO8" s="517">
        <v>819286</v>
      </c>
      <c r="BP8" s="517">
        <v>819286</v>
      </c>
      <c r="BQ8" s="517">
        <v>819286</v>
      </c>
      <c r="BR8" s="517">
        <v>819009</v>
      </c>
      <c r="BS8" s="517">
        <v>819009</v>
      </c>
      <c r="BT8" s="517">
        <v>819009</v>
      </c>
      <c r="BU8" s="517">
        <v>819009</v>
      </c>
      <c r="BV8" s="517">
        <v>817966</v>
      </c>
      <c r="BW8" s="517">
        <v>817966</v>
      </c>
      <c r="BX8" s="517">
        <v>817966</v>
      </c>
      <c r="BY8" s="517">
        <v>817966</v>
      </c>
      <c r="BZ8" s="517">
        <v>816922</v>
      </c>
      <c r="CA8" s="517">
        <v>816922</v>
      </c>
      <c r="CB8" s="517">
        <v>816922</v>
      </c>
      <c r="CC8" s="517">
        <v>816922</v>
      </c>
      <c r="CD8" s="517">
        <v>811699</v>
      </c>
      <c r="CE8" s="517">
        <v>811699</v>
      </c>
      <c r="CF8" s="517">
        <v>811699</v>
      </c>
      <c r="CG8" s="517">
        <v>811699</v>
      </c>
      <c r="CH8" s="517">
        <v>806963</v>
      </c>
      <c r="CI8" s="517">
        <v>806963</v>
      </c>
      <c r="CJ8" s="517">
        <v>806963</v>
      </c>
      <c r="CK8" s="517">
        <v>806963</v>
      </c>
      <c r="CL8" s="517">
        <v>803399</v>
      </c>
      <c r="CM8" s="517">
        <v>803399</v>
      </c>
      <c r="CN8" s="517">
        <v>803399</v>
      </c>
      <c r="CO8" s="517">
        <v>803399</v>
      </c>
      <c r="CP8" s="517">
        <v>801595</v>
      </c>
      <c r="CQ8" s="517">
        <v>801595</v>
      </c>
      <c r="CR8" s="517">
        <v>801595</v>
      </c>
      <c r="CS8" s="517">
        <v>801595</v>
      </c>
    </row>
    <row r="9" spans="1:256" customFormat="1" x14ac:dyDescent="0.2">
      <c r="A9" s="506" t="s">
        <v>911</v>
      </c>
      <c r="B9" s="517" t="s">
        <v>55</v>
      </c>
      <c r="C9" s="517" t="s">
        <v>55</v>
      </c>
      <c r="D9" s="517">
        <v>808445</v>
      </c>
      <c r="E9" s="517">
        <v>808445</v>
      </c>
      <c r="F9" s="517">
        <v>808445</v>
      </c>
      <c r="G9" s="517">
        <v>808445</v>
      </c>
      <c r="H9" s="517">
        <v>815967</v>
      </c>
      <c r="I9" s="517">
        <v>815967</v>
      </c>
      <c r="J9" s="517">
        <v>815967</v>
      </c>
      <c r="K9" s="517">
        <v>815967</v>
      </c>
      <c r="L9" s="517">
        <v>822629</v>
      </c>
      <c r="M9" s="517">
        <v>822629</v>
      </c>
      <c r="N9" s="517">
        <v>822629</v>
      </c>
      <c r="O9" s="517">
        <v>822629</v>
      </c>
      <c r="P9" s="517">
        <v>831108</v>
      </c>
      <c r="Q9" s="517">
        <v>831108</v>
      </c>
      <c r="R9" s="517">
        <v>831108</v>
      </c>
      <c r="S9" s="517">
        <v>831108</v>
      </c>
      <c r="T9" s="517">
        <v>837097</v>
      </c>
      <c r="U9" s="517">
        <v>837097</v>
      </c>
      <c r="V9" s="517">
        <v>837097</v>
      </c>
      <c r="W9" s="517">
        <v>837097</v>
      </c>
      <c r="X9" s="517">
        <v>842021</v>
      </c>
      <c r="Y9" s="517">
        <v>842021</v>
      </c>
      <c r="Z9" s="517">
        <v>842021</v>
      </c>
      <c r="AA9" s="517">
        <v>842021</v>
      </c>
      <c r="AB9" s="517">
        <v>848969</v>
      </c>
      <c r="AC9" s="517">
        <v>848969</v>
      </c>
      <c r="AD9" s="517">
        <v>848969</v>
      </c>
      <c r="AE9" s="517">
        <v>848969</v>
      </c>
      <c r="AF9" s="517">
        <v>855523</v>
      </c>
      <c r="AG9" s="517">
        <v>855523</v>
      </c>
      <c r="AH9" s="517">
        <v>855523</v>
      </c>
      <c r="AI9" s="517">
        <v>855523</v>
      </c>
      <c r="AJ9" s="517">
        <v>859113</v>
      </c>
      <c r="AK9" s="517">
        <v>859113</v>
      </c>
      <c r="AL9" s="517">
        <v>859113</v>
      </c>
      <c r="AM9" s="517">
        <v>859113</v>
      </c>
      <c r="AN9" s="517">
        <v>845069</v>
      </c>
      <c r="AO9" s="517">
        <v>845069</v>
      </c>
      <c r="AP9" s="517">
        <v>845069</v>
      </c>
      <c r="AQ9" s="517">
        <v>845069</v>
      </c>
      <c r="AR9" s="517">
        <v>840329</v>
      </c>
      <c r="AS9" s="517">
        <v>840329</v>
      </c>
      <c r="AT9" s="517">
        <v>840329</v>
      </c>
      <c r="AU9" s="517">
        <v>840329</v>
      </c>
      <c r="AV9" s="517">
        <v>835774</v>
      </c>
      <c r="AW9" s="517">
        <v>835774</v>
      </c>
      <c r="AX9" s="517">
        <v>835774</v>
      </c>
      <c r="AY9" s="517">
        <v>835774</v>
      </c>
      <c r="AZ9" s="517">
        <v>831461</v>
      </c>
      <c r="BA9" s="517">
        <v>831461</v>
      </c>
      <c r="BB9" s="517">
        <v>831461</v>
      </c>
      <c r="BC9" s="517">
        <v>831461</v>
      </c>
      <c r="BD9" s="517">
        <v>825553</v>
      </c>
      <c r="BE9" s="517">
        <v>825553</v>
      </c>
      <c r="BF9" s="517">
        <v>825553</v>
      </c>
      <c r="BG9" s="517">
        <v>825553</v>
      </c>
      <c r="BH9" s="517">
        <v>821865</v>
      </c>
      <c r="BI9" s="517">
        <v>821865</v>
      </c>
      <c r="BJ9" s="517">
        <v>821865</v>
      </c>
      <c r="BK9" s="517">
        <v>821865</v>
      </c>
      <c r="BL9" s="517">
        <v>819286</v>
      </c>
      <c r="BM9" s="517">
        <v>819286</v>
      </c>
      <c r="BN9" s="517">
        <v>819286</v>
      </c>
      <c r="BO9" s="517">
        <v>819286</v>
      </c>
      <c r="BP9" s="517">
        <v>819009</v>
      </c>
      <c r="BQ9" s="517">
        <v>819009</v>
      </c>
      <c r="BR9" s="517">
        <v>819009</v>
      </c>
      <c r="BS9" s="517">
        <v>819009</v>
      </c>
      <c r="BT9" s="517">
        <v>817966</v>
      </c>
      <c r="BU9" s="517">
        <v>817966</v>
      </c>
      <c r="BV9" s="517">
        <v>817966</v>
      </c>
      <c r="BW9" s="517">
        <v>817966</v>
      </c>
      <c r="BX9" s="517">
        <v>816922</v>
      </c>
      <c r="BY9" s="517">
        <v>816922</v>
      </c>
      <c r="BZ9" s="517">
        <v>816922</v>
      </c>
      <c r="CA9" s="517">
        <v>816922</v>
      </c>
      <c r="CB9" s="517">
        <v>811699</v>
      </c>
      <c r="CC9" s="517">
        <v>811699</v>
      </c>
      <c r="CD9" s="517">
        <v>811699</v>
      </c>
      <c r="CE9" s="517">
        <v>811699</v>
      </c>
      <c r="CF9" s="517">
        <v>806963</v>
      </c>
      <c r="CG9" s="517">
        <v>806963</v>
      </c>
      <c r="CH9" s="517">
        <v>806963</v>
      </c>
      <c r="CI9" s="517">
        <v>806963</v>
      </c>
      <c r="CJ9" s="517">
        <v>803399</v>
      </c>
      <c r="CK9" s="517">
        <v>803399</v>
      </c>
      <c r="CL9" s="517">
        <v>803399</v>
      </c>
      <c r="CM9" s="517">
        <v>803399</v>
      </c>
      <c r="CN9" s="517">
        <v>801595</v>
      </c>
      <c r="CO9" s="517">
        <v>801595</v>
      </c>
      <c r="CP9" s="517">
        <v>801595</v>
      </c>
      <c r="CQ9" s="517">
        <v>801595</v>
      </c>
      <c r="CR9" s="517">
        <v>799737</v>
      </c>
      <c r="CS9" s="517">
        <v>799737</v>
      </c>
    </row>
    <row r="10" spans="1:256" customFormat="1" x14ac:dyDescent="0.2">
      <c r="A10" s="504" t="s">
        <v>501</v>
      </c>
      <c r="B10" s="517" t="s">
        <v>867</v>
      </c>
      <c r="C10" s="517" t="s">
        <v>867</v>
      </c>
      <c r="D10" s="517" t="s">
        <v>867</v>
      </c>
      <c r="E10" s="517" t="s">
        <v>867</v>
      </c>
      <c r="F10" s="517" t="s">
        <v>867</v>
      </c>
      <c r="G10" s="517" t="s">
        <v>867</v>
      </c>
      <c r="H10" s="517" t="s">
        <v>867</v>
      </c>
      <c r="I10" s="517" t="s">
        <v>867</v>
      </c>
      <c r="J10" s="517" t="s">
        <v>867</v>
      </c>
      <c r="K10" s="517" t="s">
        <v>867</v>
      </c>
      <c r="L10" s="517" t="s">
        <v>867</v>
      </c>
      <c r="M10" s="517" t="s">
        <v>867</v>
      </c>
      <c r="N10" s="517" t="s">
        <v>867</v>
      </c>
      <c r="O10" s="517" t="s">
        <v>867</v>
      </c>
      <c r="P10" s="517" t="s">
        <v>867</v>
      </c>
      <c r="Q10" s="517" t="s">
        <v>867</v>
      </c>
      <c r="R10" s="517" t="s">
        <v>867</v>
      </c>
      <c r="S10" s="517" t="s">
        <v>867</v>
      </c>
      <c r="T10" s="517" t="s">
        <v>867</v>
      </c>
      <c r="U10" s="517" t="s">
        <v>867</v>
      </c>
      <c r="V10" s="517" t="s">
        <v>867</v>
      </c>
      <c r="W10" s="517" t="s">
        <v>867</v>
      </c>
      <c r="X10" s="517" t="s">
        <v>867</v>
      </c>
      <c r="Y10" s="517" t="s">
        <v>867</v>
      </c>
      <c r="Z10" s="517" t="s">
        <v>867</v>
      </c>
      <c r="AA10" s="517" t="s">
        <v>867</v>
      </c>
      <c r="AB10" s="517" t="s">
        <v>867</v>
      </c>
      <c r="AC10" s="517" t="s">
        <v>867</v>
      </c>
      <c r="AD10" s="517" t="s">
        <v>867</v>
      </c>
      <c r="AE10" s="517" t="s">
        <v>867</v>
      </c>
      <c r="AF10" s="517" t="s">
        <v>867</v>
      </c>
      <c r="AG10" s="517" t="s">
        <v>867</v>
      </c>
      <c r="AH10" s="517" t="s">
        <v>867</v>
      </c>
      <c r="AI10" s="517" t="s">
        <v>867</v>
      </c>
      <c r="AJ10" s="517" t="s">
        <v>867</v>
      </c>
      <c r="AK10" s="517" t="s">
        <v>867</v>
      </c>
      <c r="AL10" s="517" t="s">
        <v>867</v>
      </c>
      <c r="AM10" s="517" t="s">
        <v>867</v>
      </c>
      <c r="AN10" s="517" t="s">
        <v>867</v>
      </c>
      <c r="AO10" s="517" t="s">
        <v>867</v>
      </c>
      <c r="AP10" s="517" t="s">
        <v>867</v>
      </c>
      <c r="AQ10" s="517" t="s">
        <v>867</v>
      </c>
      <c r="AR10" s="517" t="s">
        <v>867</v>
      </c>
      <c r="AS10" s="517" t="s">
        <v>867</v>
      </c>
      <c r="AT10" s="517" t="s">
        <v>867</v>
      </c>
      <c r="AU10" s="517" t="s">
        <v>867</v>
      </c>
      <c r="AV10" s="517" t="s">
        <v>867</v>
      </c>
      <c r="AW10" s="517" t="s">
        <v>867</v>
      </c>
      <c r="AX10" s="517" t="s">
        <v>867</v>
      </c>
      <c r="AY10" s="517" t="s">
        <v>867</v>
      </c>
      <c r="AZ10" s="517" t="s">
        <v>867</v>
      </c>
      <c r="BA10" s="517" t="s">
        <v>867</v>
      </c>
      <c r="BB10" s="517" t="s">
        <v>867</v>
      </c>
      <c r="BC10" s="517" t="s">
        <v>867</v>
      </c>
      <c r="BD10" s="517" t="s">
        <v>867</v>
      </c>
      <c r="BE10" s="517" t="s">
        <v>867</v>
      </c>
      <c r="BF10" s="517" t="s">
        <v>867</v>
      </c>
      <c r="BG10" s="517" t="s">
        <v>867</v>
      </c>
      <c r="BH10" s="517" t="s">
        <v>867</v>
      </c>
      <c r="BI10" s="517" t="s">
        <v>867</v>
      </c>
      <c r="BJ10" s="517" t="s">
        <v>867</v>
      </c>
      <c r="BK10" s="517" t="s">
        <v>867</v>
      </c>
      <c r="BL10" s="517" t="s">
        <v>867</v>
      </c>
      <c r="BM10" s="517" t="s">
        <v>867</v>
      </c>
      <c r="BN10" s="517" t="s">
        <v>867</v>
      </c>
      <c r="BO10" s="517" t="s">
        <v>867</v>
      </c>
      <c r="BP10" s="517" t="s">
        <v>867</v>
      </c>
      <c r="BQ10" s="517" t="s">
        <v>867</v>
      </c>
      <c r="BR10" s="517" t="s">
        <v>867</v>
      </c>
      <c r="BS10" s="517" t="s">
        <v>867</v>
      </c>
      <c r="BT10" s="517" t="s">
        <v>867</v>
      </c>
      <c r="BU10" s="517" t="s">
        <v>867</v>
      </c>
      <c r="BV10" s="517" t="s">
        <v>867</v>
      </c>
      <c r="BW10" s="517" t="s">
        <v>867</v>
      </c>
      <c r="BX10" s="517" t="s">
        <v>867</v>
      </c>
      <c r="BY10" s="517" t="s">
        <v>867</v>
      </c>
      <c r="BZ10" s="517" t="s">
        <v>867</v>
      </c>
      <c r="CA10" s="517" t="s">
        <v>867</v>
      </c>
      <c r="CB10" s="517" t="s">
        <v>867</v>
      </c>
      <c r="CC10" s="517" t="s">
        <v>867</v>
      </c>
      <c r="CD10" s="517" t="s">
        <v>867</v>
      </c>
      <c r="CE10" s="517" t="s">
        <v>867</v>
      </c>
      <c r="CF10" s="517" t="s">
        <v>867</v>
      </c>
      <c r="CG10" s="517" t="s">
        <v>867</v>
      </c>
      <c r="CH10" s="517" t="s">
        <v>867</v>
      </c>
      <c r="CI10" s="517" t="s">
        <v>867</v>
      </c>
      <c r="CJ10" s="517" t="s">
        <v>867</v>
      </c>
      <c r="CK10" s="517" t="s">
        <v>867</v>
      </c>
      <c r="CL10" s="517" t="s">
        <v>867</v>
      </c>
      <c r="CM10" s="517" t="s">
        <v>867</v>
      </c>
      <c r="CN10" s="517" t="s">
        <v>867</v>
      </c>
      <c r="CO10" s="517" t="s">
        <v>867</v>
      </c>
      <c r="CP10" s="517" t="s">
        <v>867</v>
      </c>
      <c r="CQ10" s="517" t="s">
        <v>867</v>
      </c>
      <c r="CR10" s="517" t="s">
        <v>867</v>
      </c>
      <c r="CS10" s="517" t="s">
        <v>867</v>
      </c>
    </row>
    <row r="11" spans="1:256" customFormat="1" x14ac:dyDescent="0.2">
      <c r="A11" s="506" t="s">
        <v>721</v>
      </c>
      <c r="B11" s="517" t="s">
        <v>55</v>
      </c>
      <c r="C11" s="517" t="s">
        <v>55</v>
      </c>
      <c r="D11" s="517" t="s">
        <v>55</v>
      </c>
      <c r="E11" s="517" t="s">
        <v>55</v>
      </c>
      <c r="F11" s="517" t="s">
        <v>55</v>
      </c>
      <c r="G11" s="517" t="s">
        <v>55</v>
      </c>
      <c r="H11" s="517" t="s">
        <v>55</v>
      </c>
      <c r="I11" s="517" t="s">
        <v>55</v>
      </c>
      <c r="J11" s="517" t="s">
        <v>55</v>
      </c>
      <c r="K11" s="517" t="s">
        <v>55</v>
      </c>
      <c r="L11" s="517" t="s">
        <v>55</v>
      </c>
      <c r="M11" s="517" t="s">
        <v>55</v>
      </c>
      <c r="N11" s="517" t="s">
        <v>55</v>
      </c>
      <c r="O11" s="517" t="s">
        <v>55</v>
      </c>
      <c r="P11" s="517" t="s">
        <v>55</v>
      </c>
      <c r="Q11" s="517" t="s">
        <v>55</v>
      </c>
      <c r="R11" s="517" t="s">
        <v>55</v>
      </c>
      <c r="S11" s="517" t="s">
        <v>55</v>
      </c>
      <c r="T11" s="517" t="s">
        <v>55</v>
      </c>
      <c r="U11" s="517" t="s">
        <v>55</v>
      </c>
      <c r="V11" s="517" t="s">
        <v>55</v>
      </c>
      <c r="W11" s="517" t="s">
        <v>55</v>
      </c>
      <c r="X11" s="517" t="s">
        <v>55</v>
      </c>
      <c r="Y11" s="517" t="s">
        <v>55</v>
      </c>
      <c r="Z11" s="517">
        <v>2899768</v>
      </c>
      <c r="AA11" s="517">
        <v>2916656</v>
      </c>
      <c r="AB11" s="517">
        <v>2930275</v>
      </c>
      <c r="AC11" s="517">
        <v>2915041</v>
      </c>
      <c r="AD11" s="517">
        <v>2905592</v>
      </c>
      <c r="AE11" s="517">
        <v>2884196</v>
      </c>
      <c r="AF11" s="517">
        <v>2860497</v>
      </c>
      <c r="AG11" s="517">
        <v>2832996</v>
      </c>
      <c r="AH11" s="517">
        <v>2782905</v>
      </c>
      <c r="AI11" s="517">
        <v>2725747</v>
      </c>
      <c r="AJ11" s="517">
        <v>2652742</v>
      </c>
      <c r="AK11" s="517">
        <v>2602036</v>
      </c>
      <c r="AL11" s="517">
        <v>2583745</v>
      </c>
      <c r="AM11" s="517">
        <v>2575021</v>
      </c>
      <c r="AN11" s="517">
        <v>2577896</v>
      </c>
      <c r="AO11" s="517">
        <v>2555617</v>
      </c>
      <c r="AP11" s="517">
        <v>2508084</v>
      </c>
      <c r="AQ11" s="517">
        <v>2444932</v>
      </c>
      <c r="AR11" s="517">
        <v>2365297</v>
      </c>
      <c r="AS11" s="517">
        <v>2299836</v>
      </c>
      <c r="AT11" s="517">
        <v>2240193</v>
      </c>
      <c r="AU11" s="517">
        <v>2189041</v>
      </c>
      <c r="AV11" s="517">
        <v>2146372</v>
      </c>
      <c r="AW11" s="517">
        <v>2095185</v>
      </c>
      <c r="AX11" s="517">
        <v>2039177</v>
      </c>
      <c r="AY11" s="517">
        <v>1990391</v>
      </c>
      <c r="AZ11" s="517">
        <v>1934753</v>
      </c>
      <c r="BA11" s="517">
        <v>1890130</v>
      </c>
      <c r="BB11" s="517">
        <v>1861541</v>
      </c>
      <c r="BC11" s="517">
        <v>1838903</v>
      </c>
      <c r="BD11" s="517">
        <v>1839469</v>
      </c>
      <c r="BE11" s="517">
        <v>1854753</v>
      </c>
      <c r="BF11" s="517">
        <v>1885997</v>
      </c>
      <c r="BG11" s="517">
        <v>1933395</v>
      </c>
      <c r="BH11" s="517">
        <v>1981265</v>
      </c>
      <c r="BI11" s="517">
        <v>2024391</v>
      </c>
      <c r="BJ11" s="517">
        <v>2053735</v>
      </c>
      <c r="BK11" s="517">
        <v>2067841</v>
      </c>
      <c r="BL11" s="517">
        <v>2066615</v>
      </c>
      <c r="BM11" s="517">
        <v>2056476</v>
      </c>
      <c r="BN11" s="517">
        <v>2046813</v>
      </c>
      <c r="BO11" s="517">
        <v>2044820</v>
      </c>
      <c r="BP11" s="517">
        <v>2038621</v>
      </c>
      <c r="BQ11" s="517">
        <v>2029274</v>
      </c>
      <c r="BR11" s="517">
        <v>2006335</v>
      </c>
      <c r="BS11" s="517">
        <v>1964988</v>
      </c>
      <c r="BT11" s="517">
        <v>1933847</v>
      </c>
      <c r="BU11" s="517">
        <v>1910053</v>
      </c>
      <c r="BV11" s="517">
        <v>1894542</v>
      </c>
      <c r="BW11" s="517">
        <v>1887997</v>
      </c>
      <c r="BX11" s="517">
        <v>1872592</v>
      </c>
      <c r="BY11" s="517">
        <v>1849745</v>
      </c>
      <c r="BZ11" s="517">
        <v>1817845</v>
      </c>
      <c r="CA11" s="517">
        <v>1782989</v>
      </c>
      <c r="CB11" s="517">
        <v>1753191</v>
      </c>
      <c r="CC11" s="517">
        <v>1723958</v>
      </c>
      <c r="CD11" s="517">
        <v>1699786</v>
      </c>
      <c r="CE11" s="517">
        <v>1687506</v>
      </c>
      <c r="CF11" s="517">
        <v>1671671</v>
      </c>
      <c r="CG11" s="517">
        <v>1654185</v>
      </c>
      <c r="CH11" s="517">
        <v>1633373</v>
      </c>
      <c r="CI11" s="517">
        <v>1601017</v>
      </c>
      <c r="CJ11" s="517">
        <v>1561530</v>
      </c>
      <c r="CK11" s="517">
        <v>1523339</v>
      </c>
      <c r="CL11" s="517">
        <v>1484251</v>
      </c>
      <c r="CM11" s="517">
        <v>1445405</v>
      </c>
      <c r="CN11" s="517">
        <v>1411685</v>
      </c>
      <c r="CO11" s="517">
        <v>1381457</v>
      </c>
      <c r="CP11" s="517">
        <v>1355224</v>
      </c>
      <c r="CQ11" s="517">
        <v>1328836</v>
      </c>
      <c r="CR11" s="517">
        <v>1297707</v>
      </c>
      <c r="CS11" s="517">
        <v>1267660</v>
      </c>
    </row>
    <row r="12" spans="1:256" customFormat="1" x14ac:dyDescent="0.2">
      <c r="A12" s="506" t="s">
        <v>722</v>
      </c>
      <c r="B12" s="517">
        <v>14438</v>
      </c>
      <c r="C12" s="517">
        <v>14466</v>
      </c>
      <c r="D12" s="517">
        <v>14512</v>
      </c>
      <c r="E12" s="517">
        <v>14462</v>
      </c>
      <c r="F12" s="517">
        <v>14931</v>
      </c>
      <c r="G12" s="517">
        <v>15317</v>
      </c>
      <c r="H12" s="517">
        <v>15140</v>
      </c>
      <c r="I12" s="517">
        <v>15200</v>
      </c>
      <c r="J12" s="517">
        <v>14619</v>
      </c>
      <c r="K12" s="517">
        <v>14440</v>
      </c>
      <c r="L12" s="517">
        <v>14177</v>
      </c>
      <c r="M12" s="517">
        <v>14030</v>
      </c>
      <c r="N12" s="517">
        <v>14109</v>
      </c>
      <c r="O12" s="517">
        <v>13754</v>
      </c>
      <c r="P12" s="517">
        <v>13678</v>
      </c>
      <c r="Q12" s="517">
        <v>13550</v>
      </c>
      <c r="R12" s="517">
        <v>13403</v>
      </c>
      <c r="S12" s="517">
        <v>13268</v>
      </c>
      <c r="T12" s="517">
        <v>13043</v>
      </c>
      <c r="U12" s="517">
        <v>12932</v>
      </c>
      <c r="V12" s="517">
        <v>12509</v>
      </c>
      <c r="W12" s="517">
        <v>12146</v>
      </c>
      <c r="X12" s="517">
        <v>11869</v>
      </c>
      <c r="Y12" s="517">
        <v>11766</v>
      </c>
      <c r="Z12" s="517">
        <v>11720</v>
      </c>
      <c r="AA12" s="517">
        <v>11262</v>
      </c>
      <c r="AB12" s="517">
        <v>10907</v>
      </c>
      <c r="AC12" s="517">
        <v>10367</v>
      </c>
      <c r="AD12" s="517">
        <v>10267</v>
      </c>
      <c r="AE12" s="517">
        <v>10458</v>
      </c>
      <c r="AF12" s="517">
        <v>10545</v>
      </c>
      <c r="AG12" s="517">
        <v>10423</v>
      </c>
      <c r="AH12" s="517">
        <v>10075</v>
      </c>
      <c r="AI12" s="517">
        <v>9834</v>
      </c>
      <c r="AJ12" s="517">
        <v>9587</v>
      </c>
      <c r="AK12" s="517">
        <v>9312</v>
      </c>
      <c r="AL12" s="517">
        <v>9296</v>
      </c>
      <c r="AM12" s="517">
        <v>9136</v>
      </c>
      <c r="AN12" s="517">
        <v>9316</v>
      </c>
      <c r="AO12" s="517">
        <v>10014</v>
      </c>
      <c r="AP12" s="517">
        <v>10283</v>
      </c>
      <c r="AQ12" s="517">
        <v>10402</v>
      </c>
      <c r="AR12" s="517">
        <v>10264</v>
      </c>
      <c r="AS12" s="517">
        <v>9618</v>
      </c>
      <c r="AT12" s="517">
        <v>9280</v>
      </c>
      <c r="AU12" s="517">
        <v>8914</v>
      </c>
      <c r="AV12" s="517">
        <v>8547</v>
      </c>
      <c r="AW12" s="517">
        <v>8583</v>
      </c>
      <c r="AX12" s="517">
        <v>8471</v>
      </c>
      <c r="AY12" s="517">
        <v>8521</v>
      </c>
      <c r="AZ12" s="517">
        <v>8427</v>
      </c>
      <c r="BA12" s="517">
        <v>8481</v>
      </c>
      <c r="BB12" s="517">
        <v>8689</v>
      </c>
      <c r="BC12" s="517">
        <v>8539</v>
      </c>
      <c r="BD12" s="517">
        <v>8761</v>
      </c>
      <c r="BE12" s="517">
        <v>8749</v>
      </c>
      <c r="BF12" s="517">
        <v>8771</v>
      </c>
      <c r="BG12" s="517">
        <v>8832</v>
      </c>
      <c r="BH12" s="517">
        <v>8802</v>
      </c>
      <c r="BI12" s="517">
        <v>9004</v>
      </c>
      <c r="BJ12" s="517">
        <v>9090</v>
      </c>
      <c r="BK12" s="517">
        <v>9290</v>
      </c>
      <c r="BL12" s="517">
        <v>9517</v>
      </c>
      <c r="BM12" s="517">
        <v>9420</v>
      </c>
      <c r="BN12" s="517">
        <v>9337</v>
      </c>
      <c r="BO12" s="517">
        <v>9309</v>
      </c>
      <c r="BP12" s="517">
        <v>9183</v>
      </c>
      <c r="BQ12" s="517">
        <v>9161</v>
      </c>
      <c r="BR12" s="517">
        <v>9051</v>
      </c>
      <c r="BS12" s="517">
        <v>8857</v>
      </c>
      <c r="BT12" s="517">
        <v>8755</v>
      </c>
      <c r="BU12" s="517">
        <v>8491</v>
      </c>
      <c r="BV12" s="517">
        <v>8232</v>
      </c>
      <c r="BW12" s="517">
        <v>7930</v>
      </c>
      <c r="BX12" s="517">
        <v>8058</v>
      </c>
      <c r="BY12" s="517">
        <v>8187</v>
      </c>
      <c r="BZ12" s="517">
        <v>8530</v>
      </c>
      <c r="CA12" s="517">
        <v>8729</v>
      </c>
      <c r="CB12" s="517">
        <v>8436</v>
      </c>
      <c r="CC12" s="517">
        <v>8279</v>
      </c>
      <c r="CD12" s="517">
        <v>7905</v>
      </c>
      <c r="CE12" s="517">
        <v>7651</v>
      </c>
      <c r="CF12" s="517">
        <v>7586</v>
      </c>
      <c r="CG12" s="517">
        <v>7479</v>
      </c>
      <c r="CH12" s="517">
        <v>7491</v>
      </c>
      <c r="CI12" s="517">
        <v>7337</v>
      </c>
      <c r="CJ12" s="517">
        <v>7062</v>
      </c>
      <c r="CK12" s="517">
        <v>6970</v>
      </c>
      <c r="CL12" s="517">
        <v>6802</v>
      </c>
      <c r="CM12" s="517">
        <v>6618</v>
      </c>
      <c r="CN12" s="517">
        <v>6613</v>
      </c>
      <c r="CO12" s="517">
        <v>6440</v>
      </c>
      <c r="CP12" s="517">
        <v>6286</v>
      </c>
      <c r="CQ12" s="517">
        <v>6216</v>
      </c>
      <c r="CR12" s="517">
        <v>6026</v>
      </c>
      <c r="CS12" s="517">
        <v>5892</v>
      </c>
    </row>
    <row r="13" spans="1:256" customFormat="1" x14ac:dyDescent="0.2">
      <c r="A13" s="511" t="s">
        <v>502</v>
      </c>
      <c r="B13" s="517" t="s">
        <v>867</v>
      </c>
      <c r="C13" s="517" t="s">
        <v>867</v>
      </c>
      <c r="D13" s="517" t="s">
        <v>867</v>
      </c>
      <c r="E13" s="517" t="s">
        <v>867</v>
      </c>
      <c r="F13" s="517" t="s">
        <v>867</v>
      </c>
      <c r="G13" s="517" t="s">
        <v>867</v>
      </c>
      <c r="H13" s="517" t="s">
        <v>867</v>
      </c>
      <c r="I13" s="517" t="s">
        <v>867</v>
      </c>
      <c r="J13" s="517" t="s">
        <v>867</v>
      </c>
      <c r="K13" s="517" t="s">
        <v>867</v>
      </c>
      <c r="L13" s="517" t="s">
        <v>867</v>
      </c>
      <c r="M13" s="517" t="s">
        <v>867</v>
      </c>
      <c r="N13" s="517" t="s">
        <v>867</v>
      </c>
      <c r="O13" s="517" t="s">
        <v>867</v>
      </c>
      <c r="P13" s="517" t="s">
        <v>867</v>
      </c>
      <c r="Q13" s="517" t="s">
        <v>867</v>
      </c>
      <c r="R13" s="517" t="s">
        <v>867</v>
      </c>
      <c r="S13" s="517" t="s">
        <v>867</v>
      </c>
      <c r="T13" s="517" t="s">
        <v>867</v>
      </c>
      <c r="U13" s="517" t="s">
        <v>867</v>
      </c>
      <c r="V13" s="517" t="s">
        <v>867</v>
      </c>
      <c r="W13" s="517" t="s">
        <v>867</v>
      </c>
      <c r="X13" s="517" t="s">
        <v>867</v>
      </c>
      <c r="Y13" s="517" t="s">
        <v>867</v>
      </c>
      <c r="Z13" s="517" t="s">
        <v>867</v>
      </c>
      <c r="AA13" s="517" t="s">
        <v>867</v>
      </c>
      <c r="AB13" s="517" t="s">
        <v>867</v>
      </c>
      <c r="AC13" s="517" t="s">
        <v>867</v>
      </c>
      <c r="AD13" s="517" t="s">
        <v>867</v>
      </c>
      <c r="AE13" s="517" t="s">
        <v>867</v>
      </c>
      <c r="AF13" s="517" t="s">
        <v>867</v>
      </c>
      <c r="AG13" s="517" t="s">
        <v>867</v>
      </c>
      <c r="AH13" s="517" t="s">
        <v>867</v>
      </c>
      <c r="AI13" s="517" t="s">
        <v>867</v>
      </c>
      <c r="AJ13" s="517" t="s">
        <v>867</v>
      </c>
      <c r="AK13" s="517" t="s">
        <v>867</v>
      </c>
      <c r="AL13" s="517" t="s">
        <v>867</v>
      </c>
      <c r="AM13" s="517" t="s">
        <v>867</v>
      </c>
      <c r="AN13" s="517" t="s">
        <v>867</v>
      </c>
      <c r="AO13" s="517" t="s">
        <v>867</v>
      </c>
      <c r="AP13" s="517" t="s">
        <v>867</v>
      </c>
      <c r="AQ13" s="517" t="s">
        <v>867</v>
      </c>
      <c r="AR13" s="517" t="s">
        <v>867</v>
      </c>
      <c r="AS13" s="517" t="s">
        <v>867</v>
      </c>
      <c r="AT13" s="517" t="s">
        <v>867</v>
      </c>
      <c r="AU13" s="517" t="s">
        <v>867</v>
      </c>
      <c r="AV13" s="517" t="s">
        <v>867</v>
      </c>
      <c r="AW13" s="517" t="s">
        <v>867</v>
      </c>
      <c r="AX13" s="517" t="s">
        <v>867</v>
      </c>
      <c r="AY13" s="517" t="s">
        <v>867</v>
      </c>
      <c r="AZ13" s="517" t="s">
        <v>867</v>
      </c>
      <c r="BA13" s="517" t="s">
        <v>867</v>
      </c>
      <c r="BB13" s="517" t="s">
        <v>867</v>
      </c>
      <c r="BC13" s="517" t="s">
        <v>867</v>
      </c>
      <c r="BD13" s="517" t="s">
        <v>867</v>
      </c>
      <c r="BE13" s="517" t="s">
        <v>867</v>
      </c>
      <c r="BF13" s="517" t="s">
        <v>867</v>
      </c>
      <c r="BG13" s="517" t="s">
        <v>867</v>
      </c>
      <c r="BH13" s="517" t="s">
        <v>867</v>
      </c>
      <c r="BI13" s="517" t="s">
        <v>867</v>
      </c>
      <c r="BJ13" s="517" t="s">
        <v>867</v>
      </c>
      <c r="BK13" s="517" t="s">
        <v>867</v>
      </c>
      <c r="BL13" s="517" t="s">
        <v>867</v>
      </c>
      <c r="BM13" s="517" t="s">
        <v>867</v>
      </c>
      <c r="BN13" s="517" t="s">
        <v>867</v>
      </c>
      <c r="BO13" s="517" t="s">
        <v>867</v>
      </c>
      <c r="BP13" s="517" t="s">
        <v>867</v>
      </c>
      <c r="BQ13" s="517" t="s">
        <v>867</v>
      </c>
      <c r="BR13" s="517" t="s">
        <v>867</v>
      </c>
      <c r="BS13" s="517" t="s">
        <v>867</v>
      </c>
      <c r="BT13" s="517" t="s">
        <v>867</v>
      </c>
      <c r="BU13" s="517" t="s">
        <v>867</v>
      </c>
      <c r="BV13" s="517" t="s">
        <v>867</v>
      </c>
      <c r="BW13" s="517" t="s">
        <v>867</v>
      </c>
      <c r="BX13" s="517" t="s">
        <v>867</v>
      </c>
      <c r="BY13" s="517" t="s">
        <v>867</v>
      </c>
      <c r="BZ13" s="517" t="s">
        <v>867</v>
      </c>
      <c r="CA13" s="517" t="s">
        <v>867</v>
      </c>
      <c r="CB13" s="517" t="s">
        <v>867</v>
      </c>
      <c r="CC13" s="517" t="s">
        <v>867</v>
      </c>
      <c r="CD13" s="517" t="s">
        <v>867</v>
      </c>
      <c r="CE13" s="517" t="s">
        <v>867</v>
      </c>
      <c r="CF13" s="517" t="s">
        <v>867</v>
      </c>
      <c r="CG13" s="517" t="s">
        <v>867</v>
      </c>
      <c r="CH13" s="517" t="s">
        <v>867</v>
      </c>
      <c r="CI13" s="517" t="s">
        <v>867</v>
      </c>
      <c r="CJ13" s="517" t="s">
        <v>867</v>
      </c>
      <c r="CK13" s="517" t="s">
        <v>867</v>
      </c>
      <c r="CL13" s="517" t="s">
        <v>867</v>
      </c>
      <c r="CM13" s="517" t="s">
        <v>867</v>
      </c>
      <c r="CN13" s="517" t="s">
        <v>867</v>
      </c>
      <c r="CO13" s="517" t="s">
        <v>867</v>
      </c>
      <c r="CP13" s="517" t="s">
        <v>867</v>
      </c>
      <c r="CQ13" s="517" t="s">
        <v>867</v>
      </c>
      <c r="CR13" s="517" t="s">
        <v>867</v>
      </c>
      <c r="CS13" s="517" t="s">
        <v>867</v>
      </c>
    </row>
    <row r="14" spans="1:256" customFormat="1" x14ac:dyDescent="0.2">
      <c r="A14" s="498" t="s">
        <v>734</v>
      </c>
      <c r="B14" s="517">
        <v>4883</v>
      </c>
      <c r="C14" s="517">
        <v>4529</v>
      </c>
      <c r="D14" s="517">
        <v>4306</v>
      </c>
      <c r="E14" s="517">
        <v>4278</v>
      </c>
      <c r="F14" s="517">
        <v>4351</v>
      </c>
      <c r="G14" s="517">
        <v>4421</v>
      </c>
      <c r="H14" s="517">
        <v>4340</v>
      </c>
      <c r="I14" s="517">
        <v>4319</v>
      </c>
      <c r="J14" s="517">
        <v>4250</v>
      </c>
      <c r="K14" s="517">
        <v>4268</v>
      </c>
      <c r="L14" s="517">
        <v>4332</v>
      </c>
      <c r="M14" s="517">
        <v>4385</v>
      </c>
      <c r="N14" s="517">
        <v>4564</v>
      </c>
      <c r="O14" s="517">
        <v>4541</v>
      </c>
      <c r="P14" s="517">
        <v>4441</v>
      </c>
      <c r="Q14" s="517">
        <v>4346</v>
      </c>
      <c r="R14" s="517">
        <v>4145</v>
      </c>
      <c r="S14" s="517">
        <v>4007</v>
      </c>
      <c r="T14" s="517">
        <v>4010</v>
      </c>
      <c r="U14" s="517">
        <v>4020</v>
      </c>
      <c r="V14" s="517">
        <v>4016</v>
      </c>
      <c r="W14" s="517">
        <v>4088</v>
      </c>
      <c r="X14" s="517">
        <v>4129</v>
      </c>
      <c r="Y14" s="517">
        <v>4309</v>
      </c>
      <c r="Z14" s="517">
        <v>4379</v>
      </c>
      <c r="AA14" s="517">
        <v>4488</v>
      </c>
      <c r="AB14" s="517">
        <v>4581</v>
      </c>
      <c r="AC14" s="517">
        <v>4527</v>
      </c>
      <c r="AD14" s="517">
        <v>4636</v>
      </c>
      <c r="AE14" s="517">
        <v>4630</v>
      </c>
      <c r="AF14" s="517">
        <v>4621</v>
      </c>
      <c r="AG14" s="517">
        <v>4481</v>
      </c>
      <c r="AH14" s="517">
        <v>4439</v>
      </c>
      <c r="AI14" s="517">
        <v>4349</v>
      </c>
      <c r="AJ14" s="517">
        <v>4274</v>
      </c>
      <c r="AK14" s="517">
        <v>4140</v>
      </c>
      <c r="AL14" s="517">
        <v>3886</v>
      </c>
      <c r="AM14" s="517">
        <v>3700</v>
      </c>
      <c r="AN14" s="517">
        <v>3776</v>
      </c>
      <c r="AO14" s="517">
        <v>4172</v>
      </c>
      <c r="AP14" s="517">
        <v>4366</v>
      </c>
      <c r="AQ14" s="517">
        <v>4505</v>
      </c>
      <c r="AR14" s="517">
        <v>4375</v>
      </c>
      <c r="AS14" s="517">
        <v>4036</v>
      </c>
      <c r="AT14" s="517">
        <v>3751</v>
      </c>
      <c r="AU14" s="517">
        <v>3440</v>
      </c>
      <c r="AV14" s="517">
        <v>3278</v>
      </c>
      <c r="AW14" s="517">
        <v>3208</v>
      </c>
      <c r="AX14" s="517">
        <v>3129</v>
      </c>
      <c r="AY14" s="517">
        <v>3196</v>
      </c>
      <c r="AZ14" s="517">
        <v>3171</v>
      </c>
      <c r="BA14" s="517">
        <v>3169</v>
      </c>
      <c r="BB14" s="517">
        <v>3170</v>
      </c>
      <c r="BC14" s="517">
        <v>3125</v>
      </c>
      <c r="BD14" s="517">
        <v>3184</v>
      </c>
      <c r="BE14" s="517">
        <v>3209</v>
      </c>
      <c r="BF14" s="517">
        <v>3271</v>
      </c>
      <c r="BG14" s="517">
        <v>3332</v>
      </c>
      <c r="BH14" s="517">
        <v>3380</v>
      </c>
      <c r="BI14" s="517">
        <v>3588</v>
      </c>
      <c r="BJ14" s="517">
        <v>3740</v>
      </c>
      <c r="BK14" s="517">
        <v>3915</v>
      </c>
      <c r="BL14" s="517">
        <v>3968</v>
      </c>
      <c r="BM14" s="517">
        <v>3850</v>
      </c>
      <c r="BN14" s="517">
        <v>3777</v>
      </c>
      <c r="BO14" s="517">
        <v>3703</v>
      </c>
      <c r="BP14" s="517">
        <v>3551</v>
      </c>
      <c r="BQ14" s="517">
        <v>3464</v>
      </c>
      <c r="BR14" s="517">
        <v>3470</v>
      </c>
      <c r="BS14" s="517">
        <v>3364</v>
      </c>
      <c r="BT14" s="517">
        <v>3473</v>
      </c>
      <c r="BU14" s="517">
        <v>3475</v>
      </c>
      <c r="BV14" s="517">
        <v>3218</v>
      </c>
      <c r="BW14" s="517">
        <v>3125</v>
      </c>
      <c r="BX14" s="517">
        <v>3050</v>
      </c>
      <c r="BY14" s="517">
        <v>3060</v>
      </c>
      <c r="BZ14" s="517">
        <v>3196</v>
      </c>
      <c r="CA14" s="517">
        <v>3221</v>
      </c>
      <c r="CB14" s="517">
        <v>3187</v>
      </c>
      <c r="CC14" s="517">
        <v>3126</v>
      </c>
      <c r="CD14" s="517">
        <v>3008</v>
      </c>
      <c r="CE14" s="517">
        <v>3015</v>
      </c>
      <c r="CF14" s="517">
        <v>2982</v>
      </c>
      <c r="CG14" s="517">
        <v>2956</v>
      </c>
      <c r="CH14" s="517">
        <v>3031</v>
      </c>
      <c r="CI14" s="517">
        <v>2904</v>
      </c>
      <c r="CJ14" s="517">
        <v>2645</v>
      </c>
      <c r="CK14" s="517">
        <v>2540</v>
      </c>
      <c r="CL14" s="517">
        <v>2430</v>
      </c>
      <c r="CM14" s="517">
        <v>2268</v>
      </c>
      <c r="CN14" s="517">
        <v>2348</v>
      </c>
      <c r="CO14" s="517">
        <v>2301</v>
      </c>
      <c r="CP14" s="517">
        <v>2199</v>
      </c>
      <c r="CQ14" s="517">
        <v>2234</v>
      </c>
      <c r="CR14" s="517">
        <v>2214</v>
      </c>
      <c r="CS14" s="517">
        <v>2201</v>
      </c>
    </row>
    <row r="15" spans="1:256" customFormat="1" x14ac:dyDescent="0.2">
      <c r="A15" s="498" t="s">
        <v>735</v>
      </c>
      <c r="B15" s="517">
        <v>3174</v>
      </c>
      <c r="C15" s="517">
        <v>3388</v>
      </c>
      <c r="D15" s="517">
        <v>3348</v>
      </c>
      <c r="E15" s="517">
        <v>2921</v>
      </c>
      <c r="F15" s="517">
        <v>2521</v>
      </c>
      <c r="G15" s="517">
        <v>2212</v>
      </c>
      <c r="H15" s="517">
        <v>2155</v>
      </c>
      <c r="I15" s="517">
        <v>2042</v>
      </c>
      <c r="J15" s="517">
        <v>1956</v>
      </c>
      <c r="K15" s="517">
        <v>2036</v>
      </c>
      <c r="L15" s="517">
        <v>1952</v>
      </c>
      <c r="M15" s="517">
        <v>1910</v>
      </c>
      <c r="N15" s="517">
        <v>1827</v>
      </c>
      <c r="O15" s="517">
        <v>1886</v>
      </c>
      <c r="P15" s="517">
        <v>1877</v>
      </c>
      <c r="Q15" s="517">
        <v>1791</v>
      </c>
      <c r="R15" s="517">
        <v>1835</v>
      </c>
      <c r="S15" s="517">
        <v>1814</v>
      </c>
      <c r="T15" s="517">
        <v>1662</v>
      </c>
      <c r="U15" s="517">
        <v>1630</v>
      </c>
      <c r="V15" s="517">
        <v>1602</v>
      </c>
      <c r="W15" s="517">
        <v>1618</v>
      </c>
      <c r="X15" s="517">
        <v>1651</v>
      </c>
      <c r="Y15" s="517">
        <v>1592</v>
      </c>
      <c r="Z15" s="517">
        <v>1515</v>
      </c>
      <c r="AA15" s="517">
        <v>1612</v>
      </c>
      <c r="AB15" s="517">
        <v>1637</v>
      </c>
      <c r="AC15" s="517">
        <v>1707</v>
      </c>
      <c r="AD15" s="517">
        <v>1699</v>
      </c>
      <c r="AE15" s="517">
        <v>1793</v>
      </c>
      <c r="AF15" s="517">
        <v>1824</v>
      </c>
      <c r="AG15" s="517">
        <v>1818</v>
      </c>
      <c r="AH15" s="517">
        <v>1821</v>
      </c>
      <c r="AI15" s="517">
        <v>1901</v>
      </c>
      <c r="AJ15" s="517">
        <v>1859</v>
      </c>
      <c r="AK15" s="517">
        <v>1785</v>
      </c>
      <c r="AL15" s="517">
        <v>1756</v>
      </c>
      <c r="AM15" s="517">
        <v>1732</v>
      </c>
      <c r="AN15" s="517">
        <v>1656</v>
      </c>
      <c r="AO15" s="517">
        <v>1496</v>
      </c>
      <c r="AP15" s="517">
        <v>1421</v>
      </c>
      <c r="AQ15" s="517">
        <v>1367</v>
      </c>
      <c r="AR15" s="517">
        <v>1373</v>
      </c>
      <c r="AS15" s="517">
        <v>1535</v>
      </c>
      <c r="AT15" s="517">
        <v>1620</v>
      </c>
      <c r="AU15" s="517">
        <v>1684</v>
      </c>
      <c r="AV15" s="517">
        <v>1677</v>
      </c>
      <c r="AW15" s="517">
        <v>1555</v>
      </c>
      <c r="AX15" s="517">
        <v>1363</v>
      </c>
      <c r="AY15" s="517">
        <v>1281</v>
      </c>
      <c r="AZ15" s="517">
        <v>1203</v>
      </c>
      <c r="BA15" s="517">
        <v>1218</v>
      </c>
      <c r="BB15" s="517">
        <v>1130</v>
      </c>
      <c r="BC15" s="517">
        <v>1150</v>
      </c>
      <c r="BD15" s="517">
        <v>1139</v>
      </c>
      <c r="BE15" s="517">
        <v>1107</v>
      </c>
      <c r="BF15" s="517">
        <v>1075</v>
      </c>
      <c r="BG15" s="517">
        <v>1129</v>
      </c>
      <c r="BH15" s="517">
        <v>1184</v>
      </c>
      <c r="BI15" s="517">
        <v>1229</v>
      </c>
      <c r="BJ15" s="517">
        <v>1233</v>
      </c>
      <c r="BK15" s="517">
        <v>1282</v>
      </c>
      <c r="BL15" s="517">
        <v>1296</v>
      </c>
      <c r="BM15" s="517">
        <v>1404</v>
      </c>
      <c r="BN15" s="517">
        <v>1440</v>
      </c>
      <c r="BO15" s="517">
        <v>1577</v>
      </c>
      <c r="BP15" s="517">
        <v>1588</v>
      </c>
      <c r="BQ15" s="517">
        <v>1533</v>
      </c>
      <c r="BR15" s="517">
        <v>1457</v>
      </c>
      <c r="BS15" s="517">
        <v>1509</v>
      </c>
      <c r="BT15" s="517">
        <v>1399</v>
      </c>
      <c r="BU15" s="517">
        <v>1393</v>
      </c>
      <c r="BV15" s="517">
        <v>1382</v>
      </c>
      <c r="BW15" s="517">
        <v>1428</v>
      </c>
      <c r="BX15" s="517">
        <v>1418</v>
      </c>
      <c r="BY15" s="517">
        <v>1408</v>
      </c>
      <c r="BZ15" s="517">
        <v>1255</v>
      </c>
      <c r="CA15" s="517">
        <v>1250</v>
      </c>
      <c r="CB15" s="517">
        <v>1279</v>
      </c>
      <c r="CC15" s="517">
        <v>1218</v>
      </c>
      <c r="CD15" s="517">
        <v>1179</v>
      </c>
      <c r="CE15" s="517">
        <v>1261</v>
      </c>
      <c r="CF15" s="517">
        <v>1270</v>
      </c>
      <c r="CG15" s="517">
        <v>1191</v>
      </c>
      <c r="CH15" s="517">
        <v>1096</v>
      </c>
      <c r="CI15" s="517">
        <v>1214</v>
      </c>
      <c r="CJ15" s="517">
        <v>1262</v>
      </c>
      <c r="CK15" s="517">
        <v>1228</v>
      </c>
      <c r="CL15" s="517">
        <v>1244</v>
      </c>
      <c r="CM15" s="517">
        <v>1242</v>
      </c>
      <c r="CN15" s="517">
        <v>1039</v>
      </c>
      <c r="CO15" s="517">
        <v>1029</v>
      </c>
      <c r="CP15" s="517">
        <v>1026</v>
      </c>
      <c r="CQ15" s="517">
        <v>989</v>
      </c>
      <c r="CR15" s="517">
        <v>959</v>
      </c>
      <c r="CS15" s="517">
        <v>957</v>
      </c>
    </row>
    <row r="16" spans="1:256" customFormat="1" x14ac:dyDescent="0.2">
      <c r="A16" s="498" t="s">
        <v>736</v>
      </c>
      <c r="B16" s="517">
        <v>2811</v>
      </c>
      <c r="C16" s="517">
        <v>3018</v>
      </c>
      <c r="D16" s="517">
        <v>3283</v>
      </c>
      <c r="E16" s="517">
        <v>3729</v>
      </c>
      <c r="F16" s="517">
        <v>4093</v>
      </c>
      <c r="G16" s="517">
        <v>4322</v>
      </c>
      <c r="H16" s="517">
        <v>4448</v>
      </c>
      <c r="I16" s="517">
        <v>4448</v>
      </c>
      <c r="J16" s="517">
        <v>4269</v>
      </c>
      <c r="K16" s="517">
        <v>4244</v>
      </c>
      <c r="L16" s="517">
        <v>4208</v>
      </c>
      <c r="M16" s="517">
        <v>4084</v>
      </c>
      <c r="N16" s="517">
        <v>4029</v>
      </c>
      <c r="O16" s="517">
        <v>4022</v>
      </c>
      <c r="P16" s="517">
        <v>3968</v>
      </c>
      <c r="Q16" s="517">
        <v>3956</v>
      </c>
      <c r="R16" s="517">
        <v>3918</v>
      </c>
      <c r="S16" s="517">
        <v>3832</v>
      </c>
      <c r="T16" s="517">
        <v>3728</v>
      </c>
      <c r="U16" s="517">
        <v>3627</v>
      </c>
      <c r="V16" s="517">
        <v>3536</v>
      </c>
      <c r="W16" s="517">
        <v>3517</v>
      </c>
      <c r="X16" s="517">
        <v>3387</v>
      </c>
      <c r="Y16" s="517">
        <v>3254</v>
      </c>
      <c r="Z16" s="517">
        <v>3153</v>
      </c>
      <c r="AA16" s="517">
        <v>3109</v>
      </c>
      <c r="AB16" s="517">
        <v>3100</v>
      </c>
      <c r="AC16" s="517">
        <v>3040</v>
      </c>
      <c r="AD16" s="517">
        <v>2885</v>
      </c>
      <c r="AE16" s="517">
        <v>2925</v>
      </c>
      <c r="AF16" s="517">
        <v>2887</v>
      </c>
      <c r="AG16" s="517">
        <v>2866</v>
      </c>
      <c r="AH16" s="517">
        <v>2774</v>
      </c>
      <c r="AI16" s="517">
        <v>2820</v>
      </c>
      <c r="AJ16" s="517">
        <v>2803</v>
      </c>
      <c r="AK16" s="517">
        <v>2743</v>
      </c>
      <c r="AL16" s="517">
        <v>2668</v>
      </c>
      <c r="AM16" s="517">
        <v>2691</v>
      </c>
      <c r="AN16" s="517">
        <v>2691</v>
      </c>
      <c r="AO16" s="517">
        <v>2605</v>
      </c>
      <c r="AP16" s="517">
        <v>2471</v>
      </c>
      <c r="AQ16" s="517">
        <v>2464</v>
      </c>
      <c r="AR16" s="517">
        <v>2393</v>
      </c>
      <c r="AS16" s="517">
        <v>2260</v>
      </c>
      <c r="AT16" s="517">
        <v>2163</v>
      </c>
      <c r="AU16" s="517">
        <v>2102</v>
      </c>
      <c r="AV16" s="517">
        <v>2092</v>
      </c>
      <c r="AW16" s="517">
        <v>2140</v>
      </c>
      <c r="AX16" s="517">
        <v>2084</v>
      </c>
      <c r="AY16" s="517">
        <v>2083</v>
      </c>
      <c r="AZ16" s="517">
        <v>2007</v>
      </c>
      <c r="BA16" s="517">
        <v>1885</v>
      </c>
      <c r="BB16" s="517">
        <v>1723</v>
      </c>
      <c r="BC16" s="517">
        <v>1706</v>
      </c>
      <c r="BD16" s="517">
        <v>1603</v>
      </c>
      <c r="BE16" s="517">
        <v>1539</v>
      </c>
      <c r="BF16" s="517">
        <v>1420</v>
      </c>
      <c r="BG16" s="517">
        <v>1414</v>
      </c>
      <c r="BH16" s="517">
        <v>1369</v>
      </c>
      <c r="BI16" s="517">
        <v>1350</v>
      </c>
      <c r="BJ16" s="517">
        <v>1305</v>
      </c>
      <c r="BK16" s="517">
        <v>1323</v>
      </c>
      <c r="BL16" s="517">
        <v>1345</v>
      </c>
      <c r="BM16" s="517">
        <v>1352</v>
      </c>
      <c r="BN16" s="517">
        <v>1338</v>
      </c>
      <c r="BO16" s="517">
        <v>1368</v>
      </c>
      <c r="BP16" s="517">
        <v>1362</v>
      </c>
      <c r="BQ16" s="517">
        <v>1416</v>
      </c>
      <c r="BR16" s="517">
        <v>1441</v>
      </c>
      <c r="BS16" s="517">
        <v>1495</v>
      </c>
      <c r="BT16" s="517">
        <v>1430</v>
      </c>
      <c r="BU16" s="517">
        <v>1445</v>
      </c>
      <c r="BV16" s="517">
        <v>1394</v>
      </c>
      <c r="BW16" s="517">
        <v>1413</v>
      </c>
      <c r="BX16" s="517">
        <v>1391</v>
      </c>
      <c r="BY16" s="517">
        <v>1394</v>
      </c>
      <c r="BZ16" s="517">
        <v>1353</v>
      </c>
      <c r="CA16" s="517">
        <v>1355</v>
      </c>
      <c r="CB16" s="517">
        <v>1317</v>
      </c>
      <c r="CC16" s="517">
        <v>1320</v>
      </c>
      <c r="CD16" s="517">
        <v>1209</v>
      </c>
      <c r="CE16" s="517">
        <v>1174</v>
      </c>
      <c r="CF16" s="517">
        <v>1128</v>
      </c>
      <c r="CG16" s="517">
        <v>1075</v>
      </c>
      <c r="CH16" s="517">
        <v>1065</v>
      </c>
      <c r="CI16" s="517">
        <v>1081</v>
      </c>
      <c r="CJ16" s="517">
        <v>1172</v>
      </c>
      <c r="CK16" s="517">
        <v>1116</v>
      </c>
      <c r="CL16" s="517">
        <v>1075</v>
      </c>
      <c r="CM16" s="517">
        <v>1114</v>
      </c>
      <c r="CN16" s="517">
        <v>1094</v>
      </c>
      <c r="CO16" s="517">
        <v>1053</v>
      </c>
      <c r="CP16" s="517">
        <v>1047</v>
      </c>
      <c r="CQ16" s="517">
        <v>998</v>
      </c>
      <c r="CR16" s="517">
        <v>957</v>
      </c>
      <c r="CS16" s="517">
        <v>918</v>
      </c>
    </row>
    <row r="17" spans="1:97" customFormat="1" x14ac:dyDescent="0.2">
      <c r="A17" s="506" t="s">
        <v>723</v>
      </c>
      <c r="B17" s="517">
        <v>3119</v>
      </c>
      <c r="C17" s="517">
        <v>3311</v>
      </c>
      <c r="D17" s="517">
        <v>3505</v>
      </c>
      <c r="E17" s="517">
        <v>3662</v>
      </c>
      <c r="F17" s="517">
        <v>3811</v>
      </c>
      <c r="G17" s="517">
        <v>4028</v>
      </c>
      <c r="H17" s="517">
        <v>4017</v>
      </c>
      <c r="I17" s="517">
        <v>4049</v>
      </c>
      <c r="J17" s="517">
        <v>4118</v>
      </c>
      <c r="K17" s="517">
        <v>3990</v>
      </c>
      <c r="L17" s="517">
        <v>4127</v>
      </c>
      <c r="M17" s="517">
        <v>4155</v>
      </c>
      <c r="N17" s="517">
        <v>4089</v>
      </c>
      <c r="O17" s="517">
        <v>4117</v>
      </c>
      <c r="P17" s="517">
        <v>4189</v>
      </c>
      <c r="Q17" s="517">
        <v>4108</v>
      </c>
      <c r="R17" s="517">
        <v>4093</v>
      </c>
      <c r="S17" s="517">
        <v>4043</v>
      </c>
      <c r="T17" s="517">
        <v>3945</v>
      </c>
      <c r="U17" s="517">
        <v>3999</v>
      </c>
      <c r="V17" s="517">
        <v>3883</v>
      </c>
      <c r="W17" s="517">
        <v>3752</v>
      </c>
      <c r="X17" s="517">
        <v>3747</v>
      </c>
      <c r="Y17" s="517">
        <v>3794</v>
      </c>
      <c r="Z17" s="517">
        <v>3904</v>
      </c>
      <c r="AA17" s="517">
        <v>3982</v>
      </c>
      <c r="AB17" s="517">
        <v>3872</v>
      </c>
      <c r="AC17" s="517">
        <v>3820</v>
      </c>
      <c r="AD17" s="517">
        <v>3761</v>
      </c>
      <c r="AE17" s="517">
        <v>3784</v>
      </c>
      <c r="AF17" s="517">
        <v>3908</v>
      </c>
      <c r="AG17" s="517">
        <v>3879</v>
      </c>
      <c r="AH17" s="517">
        <v>3825</v>
      </c>
      <c r="AI17" s="517">
        <v>3753</v>
      </c>
      <c r="AJ17" s="517">
        <v>3694</v>
      </c>
      <c r="AK17" s="517">
        <v>3634</v>
      </c>
      <c r="AL17" s="517">
        <v>3585</v>
      </c>
      <c r="AM17" s="517">
        <v>3493</v>
      </c>
      <c r="AN17" s="517">
        <v>3369</v>
      </c>
      <c r="AO17" s="517">
        <v>3314</v>
      </c>
      <c r="AP17" s="517">
        <v>3289</v>
      </c>
      <c r="AQ17" s="517">
        <v>3282</v>
      </c>
      <c r="AR17" s="517">
        <v>3296</v>
      </c>
      <c r="AS17" s="517">
        <v>3322</v>
      </c>
      <c r="AT17" s="517">
        <v>3324</v>
      </c>
      <c r="AU17" s="517">
        <v>3269</v>
      </c>
      <c r="AV17" s="517">
        <v>3082</v>
      </c>
      <c r="AW17" s="517">
        <v>2948</v>
      </c>
      <c r="AX17" s="517">
        <v>2757</v>
      </c>
      <c r="AY17" s="517">
        <v>2627</v>
      </c>
      <c r="AZ17" s="517">
        <v>2620</v>
      </c>
      <c r="BA17" s="517">
        <v>2594</v>
      </c>
      <c r="BB17" s="517">
        <v>2579</v>
      </c>
      <c r="BC17" s="517">
        <v>2545</v>
      </c>
      <c r="BD17" s="517">
        <v>2565</v>
      </c>
      <c r="BE17" s="517">
        <v>2473</v>
      </c>
      <c r="BF17" s="517">
        <v>2492</v>
      </c>
      <c r="BG17" s="517">
        <v>2459</v>
      </c>
      <c r="BH17" s="517">
        <v>2397</v>
      </c>
      <c r="BI17" s="517">
        <v>2426</v>
      </c>
      <c r="BJ17" s="517">
        <v>2459</v>
      </c>
      <c r="BK17" s="517">
        <v>2518</v>
      </c>
      <c r="BL17" s="517">
        <v>2575</v>
      </c>
      <c r="BM17" s="517">
        <v>2599</v>
      </c>
      <c r="BN17" s="517">
        <v>2628</v>
      </c>
      <c r="BO17" s="517">
        <v>2652</v>
      </c>
      <c r="BP17" s="517">
        <v>2665</v>
      </c>
      <c r="BQ17" s="517">
        <v>2628</v>
      </c>
      <c r="BR17" s="517">
        <v>2564</v>
      </c>
      <c r="BS17" s="517">
        <v>2449</v>
      </c>
      <c r="BT17" s="517">
        <v>2482</v>
      </c>
      <c r="BU17" s="517">
        <v>2467</v>
      </c>
      <c r="BV17" s="517">
        <v>2471</v>
      </c>
      <c r="BW17" s="517">
        <v>2457</v>
      </c>
      <c r="BX17" s="517">
        <v>2315</v>
      </c>
      <c r="BY17" s="517">
        <v>2252</v>
      </c>
      <c r="BZ17" s="517">
        <v>2209</v>
      </c>
      <c r="CA17" s="517">
        <v>2269</v>
      </c>
      <c r="CB17" s="517">
        <v>2260</v>
      </c>
      <c r="CC17" s="517">
        <v>2234</v>
      </c>
      <c r="CD17" s="517">
        <v>2195</v>
      </c>
      <c r="CE17" s="517">
        <v>2144</v>
      </c>
      <c r="CF17" s="517">
        <v>2092</v>
      </c>
      <c r="CG17" s="517">
        <v>2095</v>
      </c>
      <c r="CH17" s="517">
        <v>2069</v>
      </c>
      <c r="CI17" s="517">
        <v>2034</v>
      </c>
      <c r="CJ17" s="517">
        <v>1983</v>
      </c>
      <c r="CK17" s="517">
        <v>1902</v>
      </c>
      <c r="CL17" s="517">
        <v>1851</v>
      </c>
      <c r="CM17" s="517">
        <v>1779</v>
      </c>
      <c r="CN17" s="517">
        <v>1785</v>
      </c>
      <c r="CO17" s="517">
        <v>1664</v>
      </c>
      <c r="CP17" s="517">
        <v>1588</v>
      </c>
      <c r="CQ17" s="517">
        <v>1594</v>
      </c>
      <c r="CR17" s="517">
        <v>1517</v>
      </c>
      <c r="CS17" s="517">
        <v>1512</v>
      </c>
    </row>
    <row r="18" spans="1:97" customFormat="1" x14ac:dyDescent="0.2">
      <c r="A18" s="512" t="s">
        <v>724</v>
      </c>
      <c r="B18" s="517">
        <v>663999</v>
      </c>
      <c r="C18" s="517">
        <v>677609</v>
      </c>
      <c r="D18" s="517">
        <v>646202</v>
      </c>
      <c r="E18" s="517">
        <v>635190</v>
      </c>
      <c r="F18" s="517">
        <v>642838</v>
      </c>
      <c r="G18" s="517">
        <v>610373</v>
      </c>
      <c r="H18" s="517">
        <v>603079</v>
      </c>
      <c r="I18" s="517">
        <v>610560</v>
      </c>
      <c r="J18" s="517">
        <v>653003</v>
      </c>
      <c r="K18" s="517">
        <v>635452</v>
      </c>
      <c r="L18" s="517">
        <v>635584</v>
      </c>
      <c r="M18" s="517">
        <v>625297</v>
      </c>
      <c r="N18" s="517">
        <v>604020</v>
      </c>
      <c r="O18" s="517">
        <v>566524</v>
      </c>
      <c r="P18" s="517">
        <v>574926</v>
      </c>
      <c r="Q18" s="517">
        <v>578444</v>
      </c>
      <c r="R18" s="517">
        <v>601307</v>
      </c>
      <c r="S18" s="517">
        <v>603258</v>
      </c>
      <c r="T18" s="517">
        <v>591282</v>
      </c>
      <c r="U18" s="517">
        <v>591441</v>
      </c>
      <c r="V18" s="517">
        <v>646528</v>
      </c>
      <c r="W18" s="517">
        <v>660587</v>
      </c>
      <c r="X18" s="517">
        <v>676568</v>
      </c>
      <c r="Y18" s="517">
        <v>665104</v>
      </c>
      <c r="Z18" s="517">
        <v>707402</v>
      </c>
      <c r="AA18" s="517">
        <v>687750</v>
      </c>
      <c r="AB18" s="517">
        <v>693778</v>
      </c>
      <c r="AC18" s="517">
        <v>681185</v>
      </c>
      <c r="AD18" s="517">
        <v>685557</v>
      </c>
      <c r="AE18" s="517">
        <v>639035</v>
      </c>
      <c r="AF18" s="517">
        <v>636919</v>
      </c>
      <c r="AG18" s="517">
        <v>641095</v>
      </c>
      <c r="AH18" s="517">
        <v>622695</v>
      </c>
      <c r="AI18" s="517">
        <v>557702</v>
      </c>
      <c r="AJ18" s="517">
        <v>534251</v>
      </c>
      <c r="AK18" s="517">
        <v>565580</v>
      </c>
      <c r="AL18" s="517">
        <v>625676</v>
      </c>
      <c r="AM18" s="517">
        <v>674760</v>
      </c>
      <c r="AN18" s="517">
        <v>684907</v>
      </c>
      <c r="AO18" s="517">
        <v>628394</v>
      </c>
      <c r="AP18" s="517">
        <v>604736</v>
      </c>
      <c r="AQ18" s="517">
        <v>540273</v>
      </c>
      <c r="AR18" s="517">
        <v>503142</v>
      </c>
      <c r="AS18" s="517">
        <v>473625</v>
      </c>
      <c r="AT18" s="517">
        <v>486526</v>
      </c>
      <c r="AU18" s="517">
        <v>483161</v>
      </c>
      <c r="AV18" s="517">
        <v>491845</v>
      </c>
      <c r="AW18" s="517">
        <v>468870</v>
      </c>
      <c r="AX18" s="517">
        <v>489105</v>
      </c>
      <c r="AY18" s="517">
        <v>468788</v>
      </c>
      <c r="AZ18" s="517">
        <v>474210</v>
      </c>
      <c r="BA18" s="517">
        <v>466932</v>
      </c>
      <c r="BB18" s="517">
        <v>494102</v>
      </c>
      <c r="BC18" s="517">
        <v>496020</v>
      </c>
      <c r="BD18" s="517">
        <v>507351</v>
      </c>
      <c r="BE18" s="517">
        <v>515277</v>
      </c>
      <c r="BF18" s="517">
        <v>556821</v>
      </c>
      <c r="BG18" s="517">
        <v>585272</v>
      </c>
      <c r="BH18" s="517">
        <v>613772</v>
      </c>
      <c r="BI18" s="517">
        <v>599418</v>
      </c>
      <c r="BJ18" s="517">
        <v>593003</v>
      </c>
      <c r="BK18" s="517">
        <v>558128</v>
      </c>
      <c r="BL18" s="517">
        <v>546003</v>
      </c>
      <c r="BM18" s="517">
        <v>535279</v>
      </c>
      <c r="BN18" s="517">
        <v>532275</v>
      </c>
      <c r="BO18" s="517">
        <v>509026</v>
      </c>
      <c r="BP18" s="517">
        <v>527688</v>
      </c>
      <c r="BQ18" s="517">
        <v>538375</v>
      </c>
      <c r="BR18" s="517">
        <v>520098</v>
      </c>
      <c r="BS18" s="517">
        <v>484945</v>
      </c>
      <c r="BT18" s="517">
        <v>461096</v>
      </c>
      <c r="BU18" s="517">
        <v>447956</v>
      </c>
      <c r="BV18" s="517">
        <v>503442</v>
      </c>
      <c r="BW18" s="517">
        <v>503405</v>
      </c>
      <c r="BX18" s="517">
        <v>491411</v>
      </c>
      <c r="BY18" s="517">
        <v>475667</v>
      </c>
      <c r="BZ18" s="517">
        <v>485422</v>
      </c>
      <c r="CA18" s="517">
        <v>457938</v>
      </c>
      <c r="CB18" s="517">
        <v>453255</v>
      </c>
      <c r="CC18" s="517">
        <v>453085</v>
      </c>
      <c r="CD18" s="517">
        <v>480235</v>
      </c>
      <c r="CE18" s="517">
        <v>460437</v>
      </c>
      <c r="CF18" s="517">
        <v>444187</v>
      </c>
      <c r="CG18" s="517">
        <v>419384</v>
      </c>
      <c r="CH18" s="517">
        <v>392745</v>
      </c>
      <c r="CI18" s="517">
        <v>352372</v>
      </c>
      <c r="CJ18" s="517">
        <v>382246</v>
      </c>
      <c r="CK18" s="517">
        <v>374849</v>
      </c>
      <c r="CL18" s="517">
        <v>357650</v>
      </c>
      <c r="CM18" s="517">
        <v>356295</v>
      </c>
      <c r="CN18" s="517">
        <v>348748</v>
      </c>
      <c r="CO18" s="517">
        <v>339034</v>
      </c>
      <c r="CP18" s="517">
        <v>361601</v>
      </c>
      <c r="CQ18" s="517">
        <v>348026</v>
      </c>
      <c r="CR18" s="517">
        <v>335955</v>
      </c>
      <c r="CS18" s="517">
        <v>316659</v>
      </c>
    </row>
    <row r="19" spans="1:97" customFormat="1" x14ac:dyDescent="0.2">
      <c r="A19" s="506" t="s">
        <v>22</v>
      </c>
      <c r="B19" s="517">
        <v>2071</v>
      </c>
      <c r="C19" s="517">
        <v>2456</v>
      </c>
      <c r="D19" s="517">
        <v>2437</v>
      </c>
      <c r="E19" s="517">
        <v>2213</v>
      </c>
      <c r="F19" s="517">
        <v>2033</v>
      </c>
      <c r="G19" s="517">
        <v>2233</v>
      </c>
      <c r="H19" s="517">
        <v>2179</v>
      </c>
      <c r="I19" s="517">
        <v>2070</v>
      </c>
      <c r="J19" s="517">
        <v>2183</v>
      </c>
      <c r="K19" s="517">
        <v>2437</v>
      </c>
      <c r="L19" s="517">
        <v>2520</v>
      </c>
      <c r="M19" s="517">
        <v>2506</v>
      </c>
      <c r="N19" s="517">
        <v>2475</v>
      </c>
      <c r="O19" s="517">
        <v>2858</v>
      </c>
      <c r="P19" s="517">
        <v>3035</v>
      </c>
      <c r="Q19" s="517">
        <v>2861</v>
      </c>
      <c r="R19" s="517">
        <v>2509</v>
      </c>
      <c r="S19" s="517">
        <v>2805</v>
      </c>
      <c r="T19" s="517">
        <v>2929</v>
      </c>
      <c r="U19" s="517">
        <v>2970</v>
      </c>
      <c r="V19" s="517">
        <v>2425</v>
      </c>
      <c r="W19" s="517">
        <v>2468</v>
      </c>
      <c r="X19" s="517">
        <v>2420</v>
      </c>
      <c r="Y19" s="517">
        <v>2274</v>
      </c>
      <c r="Z19" s="517">
        <v>2451</v>
      </c>
      <c r="AA19" s="517">
        <v>2603</v>
      </c>
      <c r="AB19" s="517">
        <v>2436</v>
      </c>
      <c r="AC19" s="517">
        <v>1879</v>
      </c>
      <c r="AD19" s="517">
        <v>2116</v>
      </c>
      <c r="AE19" s="517">
        <v>2312</v>
      </c>
      <c r="AF19" s="517">
        <v>2217</v>
      </c>
      <c r="AG19" s="517">
        <v>1948</v>
      </c>
      <c r="AH19" s="517">
        <v>1906</v>
      </c>
      <c r="AI19" s="517">
        <v>2302</v>
      </c>
      <c r="AJ19" s="517">
        <v>2510</v>
      </c>
      <c r="AK19" s="517">
        <v>2620</v>
      </c>
      <c r="AL19" s="517">
        <v>2180</v>
      </c>
      <c r="AM19" s="517">
        <v>2192</v>
      </c>
      <c r="AN19" s="517">
        <v>2358</v>
      </c>
      <c r="AO19" s="517">
        <v>1859</v>
      </c>
      <c r="AP19" s="517">
        <v>1759</v>
      </c>
      <c r="AQ19" s="517">
        <v>1906</v>
      </c>
      <c r="AR19" s="517">
        <v>1777</v>
      </c>
      <c r="AS19" s="517">
        <v>1722</v>
      </c>
      <c r="AT19" s="517">
        <v>1642</v>
      </c>
      <c r="AU19" s="517">
        <v>2002</v>
      </c>
      <c r="AV19" s="517">
        <v>1837</v>
      </c>
      <c r="AW19" s="517">
        <v>1954</v>
      </c>
      <c r="AX19" s="517">
        <v>1958</v>
      </c>
      <c r="AY19" s="517">
        <v>2066</v>
      </c>
      <c r="AZ19" s="517">
        <v>1969</v>
      </c>
      <c r="BA19" s="517">
        <v>2073</v>
      </c>
      <c r="BB19" s="517">
        <v>2095</v>
      </c>
      <c r="BC19" s="517">
        <v>2137</v>
      </c>
      <c r="BD19" s="517">
        <v>2172</v>
      </c>
      <c r="BE19" s="517">
        <v>2220</v>
      </c>
      <c r="BF19" s="517">
        <v>2069</v>
      </c>
      <c r="BG19" s="517">
        <v>2327</v>
      </c>
      <c r="BH19" s="517">
        <v>2460</v>
      </c>
      <c r="BI19" s="517">
        <v>2384</v>
      </c>
      <c r="BJ19" s="517">
        <v>2338</v>
      </c>
      <c r="BK19" s="517">
        <v>2518</v>
      </c>
      <c r="BL19" s="517">
        <v>2361</v>
      </c>
      <c r="BM19" s="517">
        <v>2182</v>
      </c>
      <c r="BN19" s="517">
        <v>2259</v>
      </c>
      <c r="BO19" s="517">
        <v>2324</v>
      </c>
      <c r="BP19" s="517">
        <v>2282</v>
      </c>
      <c r="BQ19" s="517">
        <v>2015</v>
      </c>
      <c r="BR19" s="517">
        <v>1965</v>
      </c>
      <c r="BS19" s="517">
        <v>2119</v>
      </c>
      <c r="BT19" s="517">
        <v>2387</v>
      </c>
      <c r="BU19" s="517">
        <v>2224</v>
      </c>
      <c r="BV19" s="517">
        <v>2131</v>
      </c>
      <c r="BW19" s="517">
        <v>2035</v>
      </c>
      <c r="BX19" s="517">
        <v>2017</v>
      </c>
      <c r="BY19" s="517">
        <v>1859</v>
      </c>
      <c r="BZ19" s="517">
        <v>1674</v>
      </c>
      <c r="CA19" s="517">
        <v>1668</v>
      </c>
      <c r="CB19" s="517">
        <v>1740</v>
      </c>
      <c r="CC19" s="517">
        <v>1653</v>
      </c>
      <c r="CD19" s="517">
        <v>1634</v>
      </c>
      <c r="CE19" s="517">
        <v>1725</v>
      </c>
      <c r="CF19" s="517">
        <v>1272</v>
      </c>
      <c r="CG19" s="517">
        <v>1515</v>
      </c>
      <c r="CH19" s="517">
        <v>1517</v>
      </c>
      <c r="CI19" s="517">
        <v>1409</v>
      </c>
      <c r="CJ19" s="517">
        <v>1588</v>
      </c>
      <c r="CK19" s="517">
        <v>1556</v>
      </c>
      <c r="CL19" s="517">
        <v>1457</v>
      </c>
      <c r="CM19" s="517">
        <v>1530</v>
      </c>
      <c r="CN19" s="517">
        <v>1395</v>
      </c>
      <c r="CO19" s="517">
        <v>1436</v>
      </c>
      <c r="CP19" s="517">
        <v>1431</v>
      </c>
      <c r="CQ19" s="517">
        <v>1459</v>
      </c>
      <c r="CR19" s="517">
        <v>1493</v>
      </c>
      <c r="CS19" s="517">
        <v>1471</v>
      </c>
    </row>
    <row r="20" spans="1:97" customFormat="1" x14ac:dyDescent="0.2">
      <c r="A20" s="506" t="s">
        <v>117</v>
      </c>
      <c r="B20" s="517">
        <v>5247</v>
      </c>
      <c r="C20" s="517">
        <v>5822</v>
      </c>
      <c r="D20" s="517">
        <v>5555</v>
      </c>
      <c r="E20" s="517">
        <v>5217</v>
      </c>
      <c r="F20" s="517">
        <v>5252</v>
      </c>
      <c r="G20" s="517">
        <v>6063</v>
      </c>
      <c r="H20" s="517">
        <v>5761</v>
      </c>
      <c r="I20" s="517">
        <v>5657</v>
      </c>
      <c r="J20" s="517">
        <v>5760</v>
      </c>
      <c r="K20" s="517">
        <v>5920</v>
      </c>
      <c r="L20" s="517">
        <v>6235</v>
      </c>
      <c r="M20" s="517">
        <v>5966</v>
      </c>
      <c r="N20" s="517">
        <v>5826</v>
      </c>
      <c r="O20" s="517">
        <v>6260</v>
      </c>
      <c r="P20" s="517">
        <v>5812</v>
      </c>
      <c r="Q20" s="517">
        <v>5469</v>
      </c>
      <c r="R20" s="517">
        <v>5422</v>
      </c>
      <c r="S20" s="517">
        <v>6040</v>
      </c>
      <c r="T20" s="517">
        <v>5555</v>
      </c>
      <c r="U20" s="517">
        <v>5664</v>
      </c>
      <c r="V20" s="517">
        <v>5247</v>
      </c>
      <c r="W20" s="517">
        <v>5640</v>
      </c>
      <c r="X20" s="517">
        <v>5733</v>
      </c>
      <c r="Y20" s="517">
        <v>5185</v>
      </c>
      <c r="Z20" s="517">
        <v>5233</v>
      </c>
      <c r="AA20" s="517">
        <v>5788</v>
      </c>
      <c r="AB20" s="517">
        <v>5995</v>
      </c>
      <c r="AC20" s="517">
        <v>5551</v>
      </c>
      <c r="AD20" s="517">
        <v>5364</v>
      </c>
      <c r="AE20" s="517">
        <v>6180</v>
      </c>
      <c r="AF20" s="517">
        <v>6181</v>
      </c>
      <c r="AG20" s="517">
        <v>5487</v>
      </c>
      <c r="AH20" s="517">
        <v>5439</v>
      </c>
      <c r="AI20" s="517">
        <v>5513</v>
      </c>
      <c r="AJ20" s="517">
        <v>5717</v>
      </c>
      <c r="AK20" s="517">
        <v>5557</v>
      </c>
      <c r="AL20" s="517">
        <v>5167</v>
      </c>
      <c r="AM20" s="517">
        <v>5685</v>
      </c>
      <c r="AN20" s="517">
        <v>5334</v>
      </c>
      <c r="AO20" s="517">
        <v>5006</v>
      </c>
      <c r="AP20" s="517">
        <v>4491</v>
      </c>
      <c r="AQ20" s="517">
        <v>5147</v>
      </c>
      <c r="AR20" s="517">
        <v>4885</v>
      </c>
      <c r="AS20" s="517">
        <v>4975</v>
      </c>
      <c r="AT20" s="517">
        <v>4577</v>
      </c>
      <c r="AU20" s="517">
        <v>5103</v>
      </c>
      <c r="AV20" s="517">
        <v>4907</v>
      </c>
      <c r="AW20" s="517">
        <v>5074</v>
      </c>
      <c r="AX20" s="517">
        <v>4773</v>
      </c>
      <c r="AY20" s="517">
        <v>5131</v>
      </c>
      <c r="AZ20" s="517">
        <v>4649</v>
      </c>
      <c r="BA20" s="517">
        <v>4826</v>
      </c>
      <c r="BB20" s="517">
        <v>4669</v>
      </c>
      <c r="BC20" s="517">
        <v>4675</v>
      </c>
      <c r="BD20" s="517">
        <v>5014</v>
      </c>
      <c r="BE20" s="517">
        <v>4517</v>
      </c>
      <c r="BF20" s="517">
        <v>4697</v>
      </c>
      <c r="BG20" s="517">
        <v>4795</v>
      </c>
      <c r="BH20" s="517">
        <v>4598</v>
      </c>
      <c r="BI20" s="517">
        <v>4467</v>
      </c>
      <c r="BJ20" s="517">
        <v>3992</v>
      </c>
      <c r="BK20" s="517">
        <v>4366</v>
      </c>
      <c r="BL20" s="517">
        <v>4200</v>
      </c>
      <c r="BM20" s="517">
        <v>3947</v>
      </c>
      <c r="BN20" s="517">
        <v>3910</v>
      </c>
      <c r="BO20" s="517">
        <v>4172</v>
      </c>
      <c r="BP20" s="517">
        <v>4200</v>
      </c>
      <c r="BQ20" s="517">
        <v>3944</v>
      </c>
      <c r="BR20" s="517">
        <v>3823</v>
      </c>
      <c r="BS20" s="517">
        <v>4233</v>
      </c>
      <c r="BT20" s="517">
        <v>4390</v>
      </c>
      <c r="BU20" s="517">
        <v>4435</v>
      </c>
      <c r="BV20" s="517">
        <v>4444</v>
      </c>
      <c r="BW20" s="517">
        <v>4844</v>
      </c>
      <c r="BX20" s="517">
        <v>4560</v>
      </c>
      <c r="BY20" s="517">
        <v>4145</v>
      </c>
      <c r="BZ20" s="517">
        <v>4245</v>
      </c>
      <c r="CA20" s="517">
        <v>4605</v>
      </c>
      <c r="CB20" s="517">
        <v>4586</v>
      </c>
      <c r="CC20" s="517">
        <v>4310</v>
      </c>
      <c r="CD20" s="517">
        <v>4186</v>
      </c>
      <c r="CE20" s="517">
        <v>4349</v>
      </c>
      <c r="CF20" s="517">
        <v>3191</v>
      </c>
      <c r="CG20" s="517">
        <v>3951</v>
      </c>
      <c r="CH20" s="517">
        <v>3647</v>
      </c>
      <c r="CI20" s="517">
        <v>4006</v>
      </c>
      <c r="CJ20" s="517">
        <v>4138</v>
      </c>
      <c r="CK20" s="517">
        <v>3895</v>
      </c>
      <c r="CL20" s="517">
        <v>4005</v>
      </c>
      <c r="CM20" s="517">
        <v>4422</v>
      </c>
      <c r="CN20" s="517">
        <v>4079</v>
      </c>
      <c r="CO20" s="517">
        <v>4207</v>
      </c>
      <c r="CP20" s="517">
        <v>3999</v>
      </c>
      <c r="CQ20" s="517">
        <v>4484</v>
      </c>
      <c r="CR20" s="517">
        <v>4151</v>
      </c>
      <c r="CS20" s="517">
        <v>4027</v>
      </c>
    </row>
    <row r="21" spans="1:97" x14ac:dyDescent="0.2">
      <c r="A21" s="506" t="s">
        <v>490</v>
      </c>
      <c r="B21" s="517">
        <v>2071</v>
      </c>
      <c r="C21" s="517">
        <v>2456</v>
      </c>
      <c r="D21" s="517">
        <v>2437</v>
      </c>
      <c r="E21" s="517">
        <v>2213</v>
      </c>
      <c r="F21" s="517">
        <v>2033</v>
      </c>
      <c r="G21" s="517">
        <v>2233</v>
      </c>
      <c r="H21" s="517">
        <v>2179</v>
      </c>
      <c r="I21" s="517">
        <v>2070</v>
      </c>
      <c r="J21" s="517">
        <v>2183</v>
      </c>
      <c r="K21" s="517">
        <v>2437</v>
      </c>
      <c r="L21" s="517">
        <v>2520</v>
      </c>
      <c r="M21" s="517">
        <v>2506</v>
      </c>
      <c r="N21" s="517">
        <v>2475</v>
      </c>
      <c r="O21" s="517">
        <v>2858</v>
      </c>
      <c r="P21" s="517">
        <v>3035</v>
      </c>
      <c r="Q21" s="517">
        <v>2861</v>
      </c>
      <c r="R21" s="517">
        <v>2509</v>
      </c>
      <c r="S21" s="517">
        <v>2805</v>
      </c>
      <c r="T21" s="517">
        <v>2929</v>
      </c>
      <c r="U21" s="517">
        <v>2970</v>
      </c>
      <c r="V21" s="517">
        <v>2425</v>
      </c>
      <c r="W21" s="517">
        <v>2468</v>
      </c>
      <c r="X21" s="517">
        <v>2420</v>
      </c>
      <c r="Y21" s="517">
        <v>2274</v>
      </c>
      <c r="Z21" s="517">
        <v>2451</v>
      </c>
      <c r="AA21" s="517">
        <v>2603</v>
      </c>
      <c r="AB21" s="517">
        <v>2436</v>
      </c>
      <c r="AC21" s="517">
        <v>1879</v>
      </c>
      <c r="AD21" s="517">
        <v>2116</v>
      </c>
      <c r="AE21" s="517">
        <v>2312</v>
      </c>
      <c r="AF21" s="517">
        <v>2217</v>
      </c>
      <c r="AG21" s="517">
        <v>1948</v>
      </c>
      <c r="AH21" s="517">
        <v>1906</v>
      </c>
      <c r="AI21" s="517">
        <v>2302</v>
      </c>
      <c r="AJ21" s="517">
        <v>2510</v>
      </c>
      <c r="AK21" s="517">
        <v>2620</v>
      </c>
      <c r="AL21" s="517">
        <v>2180</v>
      </c>
      <c r="AM21" s="517">
        <v>2192</v>
      </c>
      <c r="AN21" s="517">
        <v>2358</v>
      </c>
      <c r="AO21" s="517">
        <v>1859</v>
      </c>
      <c r="AP21" s="517">
        <v>1759</v>
      </c>
      <c r="AQ21" s="517">
        <v>1906</v>
      </c>
      <c r="AR21" s="517">
        <v>1777</v>
      </c>
      <c r="AS21" s="517">
        <v>1722</v>
      </c>
      <c r="AT21" s="517">
        <v>1642</v>
      </c>
      <c r="AU21" s="517">
        <v>2002</v>
      </c>
      <c r="AV21" s="517">
        <v>1837</v>
      </c>
      <c r="AW21" s="517">
        <v>1954</v>
      </c>
      <c r="AX21" s="517">
        <v>1958</v>
      </c>
      <c r="AY21" s="517">
        <v>2066</v>
      </c>
      <c r="AZ21" s="517">
        <v>1969</v>
      </c>
      <c r="BA21" s="517">
        <v>2073</v>
      </c>
      <c r="BB21" s="517">
        <v>2095</v>
      </c>
      <c r="BC21" s="517">
        <v>2137</v>
      </c>
      <c r="BD21" s="517">
        <v>2172</v>
      </c>
      <c r="BE21" s="517">
        <v>2220</v>
      </c>
      <c r="BF21" s="517">
        <v>2069</v>
      </c>
      <c r="BG21" s="517">
        <v>2327</v>
      </c>
      <c r="BH21" s="517">
        <v>2460</v>
      </c>
      <c r="BI21" s="517">
        <v>2384</v>
      </c>
      <c r="BJ21" s="517">
        <v>2338</v>
      </c>
      <c r="BK21" s="517">
        <v>2518</v>
      </c>
      <c r="BL21" s="517">
        <v>2361</v>
      </c>
      <c r="BM21" s="517">
        <v>2182</v>
      </c>
      <c r="BN21" s="517">
        <v>2259</v>
      </c>
      <c r="BO21" s="517">
        <v>2324</v>
      </c>
      <c r="BP21" s="517">
        <v>2282</v>
      </c>
      <c r="BQ21" s="517">
        <v>2015</v>
      </c>
      <c r="BR21" s="517">
        <v>1965</v>
      </c>
      <c r="BS21" s="517">
        <v>2119</v>
      </c>
      <c r="BT21" s="517">
        <v>2387</v>
      </c>
      <c r="BU21" s="517">
        <v>2224</v>
      </c>
      <c r="BV21" s="517">
        <v>2131</v>
      </c>
      <c r="BW21" s="517">
        <v>2035</v>
      </c>
      <c r="BX21" s="517">
        <v>2017</v>
      </c>
      <c r="BY21" s="517">
        <v>1859</v>
      </c>
      <c r="BZ21" s="517">
        <v>1674</v>
      </c>
      <c r="CA21" s="517">
        <v>1668</v>
      </c>
      <c r="CB21" s="517">
        <v>1740</v>
      </c>
      <c r="CC21" s="517">
        <v>1653</v>
      </c>
      <c r="CD21" s="517">
        <v>1634</v>
      </c>
      <c r="CE21" s="517">
        <v>1725</v>
      </c>
      <c r="CF21" s="517">
        <v>1272</v>
      </c>
      <c r="CG21" s="517">
        <v>1515</v>
      </c>
      <c r="CH21" s="517">
        <v>1517</v>
      </c>
      <c r="CI21" s="517">
        <v>1409</v>
      </c>
      <c r="CJ21" s="517">
        <v>1588</v>
      </c>
      <c r="CK21" s="517">
        <v>1556</v>
      </c>
      <c r="CL21" s="517">
        <v>1457</v>
      </c>
      <c r="CM21" s="517">
        <v>1530</v>
      </c>
      <c r="CN21" s="517">
        <v>1395</v>
      </c>
      <c r="CO21" s="517">
        <v>1436</v>
      </c>
      <c r="CP21" s="517">
        <v>1431</v>
      </c>
      <c r="CQ21" s="517">
        <v>1459</v>
      </c>
      <c r="CR21" s="517">
        <v>1493</v>
      </c>
      <c r="CS21" s="517">
        <v>1471</v>
      </c>
    </row>
    <row r="22" spans="1:97" x14ac:dyDescent="0.2">
      <c r="A22" s="506" t="s">
        <v>491</v>
      </c>
      <c r="B22" s="517">
        <v>5247</v>
      </c>
      <c r="C22" s="517">
        <v>5822</v>
      </c>
      <c r="D22" s="517">
        <v>5555</v>
      </c>
      <c r="E22" s="517">
        <v>5217</v>
      </c>
      <c r="F22" s="517">
        <v>5252</v>
      </c>
      <c r="G22" s="517">
        <v>6063</v>
      </c>
      <c r="H22" s="517">
        <v>5761</v>
      </c>
      <c r="I22" s="517">
        <v>5657</v>
      </c>
      <c r="J22" s="517">
        <v>5760</v>
      </c>
      <c r="K22" s="517">
        <v>5920</v>
      </c>
      <c r="L22" s="517">
        <v>6235</v>
      </c>
      <c r="M22" s="517">
        <v>5966</v>
      </c>
      <c r="N22" s="517">
        <v>5826</v>
      </c>
      <c r="O22" s="517">
        <v>6260</v>
      </c>
      <c r="P22" s="517">
        <v>5812</v>
      </c>
      <c r="Q22" s="517">
        <v>5469</v>
      </c>
      <c r="R22" s="517">
        <v>5422</v>
      </c>
      <c r="S22" s="517">
        <v>6040</v>
      </c>
      <c r="T22" s="517">
        <v>5555</v>
      </c>
      <c r="U22" s="517">
        <v>5664</v>
      </c>
      <c r="V22" s="517">
        <v>5247</v>
      </c>
      <c r="W22" s="517">
        <v>5640</v>
      </c>
      <c r="X22" s="517">
        <v>5733</v>
      </c>
      <c r="Y22" s="517">
        <v>5185</v>
      </c>
      <c r="Z22" s="517">
        <v>5233</v>
      </c>
      <c r="AA22" s="517">
        <v>5788</v>
      </c>
      <c r="AB22" s="517">
        <v>5995</v>
      </c>
      <c r="AC22" s="517">
        <v>5551</v>
      </c>
      <c r="AD22" s="517">
        <v>5364</v>
      </c>
      <c r="AE22" s="517">
        <v>6180</v>
      </c>
      <c r="AF22" s="517">
        <v>6181</v>
      </c>
      <c r="AG22" s="517">
        <v>5487</v>
      </c>
      <c r="AH22" s="517">
        <v>5439</v>
      </c>
      <c r="AI22" s="517">
        <v>5513</v>
      </c>
      <c r="AJ22" s="517">
        <v>5717</v>
      </c>
      <c r="AK22" s="517">
        <v>5557</v>
      </c>
      <c r="AL22" s="517">
        <v>5167</v>
      </c>
      <c r="AM22" s="517">
        <v>5685</v>
      </c>
      <c r="AN22" s="517">
        <v>5334</v>
      </c>
      <c r="AO22" s="517">
        <v>5006</v>
      </c>
      <c r="AP22" s="517">
        <v>4491</v>
      </c>
      <c r="AQ22" s="517">
        <v>5147</v>
      </c>
      <c r="AR22" s="517">
        <v>4885</v>
      </c>
      <c r="AS22" s="517">
        <v>4975</v>
      </c>
      <c r="AT22" s="517">
        <v>4577</v>
      </c>
      <c r="AU22" s="517">
        <v>5103</v>
      </c>
      <c r="AV22" s="517">
        <v>4907</v>
      </c>
      <c r="AW22" s="517">
        <v>5074</v>
      </c>
      <c r="AX22" s="517">
        <v>4773</v>
      </c>
      <c r="AY22" s="517">
        <v>5131</v>
      </c>
      <c r="AZ22" s="517">
        <v>4649</v>
      </c>
      <c r="BA22" s="517">
        <v>4826</v>
      </c>
      <c r="BB22" s="517">
        <v>4669</v>
      </c>
      <c r="BC22" s="517">
        <v>4675</v>
      </c>
      <c r="BD22" s="517">
        <v>5014</v>
      </c>
      <c r="BE22" s="517">
        <v>4517</v>
      </c>
      <c r="BF22" s="517">
        <v>4697</v>
      </c>
      <c r="BG22" s="517">
        <v>4795</v>
      </c>
      <c r="BH22" s="517">
        <v>4598</v>
      </c>
      <c r="BI22" s="517">
        <v>4467</v>
      </c>
      <c r="BJ22" s="517">
        <v>3992</v>
      </c>
      <c r="BK22" s="517">
        <v>4366</v>
      </c>
      <c r="BL22" s="517">
        <v>4200</v>
      </c>
      <c r="BM22" s="517">
        <v>3947</v>
      </c>
      <c r="BN22" s="517">
        <v>3910</v>
      </c>
      <c r="BO22" s="517">
        <v>4172</v>
      </c>
      <c r="BP22" s="517">
        <v>4200</v>
      </c>
      <c r="BQ22" s="517">
        <v>3944</v>
      </c>
      <c r="BR22" s="517">
        <v>3823</v>
      </c>
      <c r="BS22" s="517">
        <v>4233</v>
      </c>
      <c r="BT22" s="517">
        <v>4390</v>
      </c>
      <c r="BU22" s="517">
        <v>4435</v>
      </c>
      <c r="BV22" s="517">
        <v>4444</v>
      </c>
      <c r="BW22" s="517">
        <v>4844</v>
      </c>
      <c r="BX22" s="517">
        <v>4560</v>
      </c>
      <c r="BY22" s="517">
        <v>4145</v>
      </c>
      <c r="BZ22" s="517">
        <v>4245</v>
      </c>
      <c r="CA22" s="517">
        <v>4605</v>
      </c>
      <c r="CB22" s="517">
        <v>4586</v>
      </c>
      <c r="CC22" s="517">
        <v>4310</v>
      </c>
      <c r="CD22" s="517">
        <v>4186</v>
      </c>
      <c r="CE22" s="517">
        <v>4349</v>
      </c>
      <c r="CF22" s="517">
        <v>3191</v>
      </c>
      <c r="CG22" s="517">
        <v>3951</v>
      </c>
      <c r="CH22" s="517">
        <v>3647</v>
      </c>
      <c r="CI22" s="517">
        <v>4006</v>
      </c>
      <c r="CJ22" s="517">
        <v>4138</v>
      </c>
      <c r="CK22" s="517">
        <v>3895</v>
      </c>
      <c r="CL22" s="517">
        <v>4005</v>
      </c>
      <c r="CM22" s="517">
        <v>4422</v>
      </c>
      <c r="CN22" s="517">
        <v>4079</v>
      </c>
      <c r="CO22" s="517">
        <v>4207</v>
      </c>
      <c r="CP22" s="517">
        <v>3999</v>
      </c>
      <c r="CQ22" s="517">
        <v>4484</v>
      </c>
      <c r="CR22" s="517">
        <v>4151</v>
      </c>
      <c r="CS22" s="517">
        <v>4027</v>
      </c>
    </row>
    <row r="23" spans="1:97" customFormat="1" x14ac:dyDescent="0.2">
      <c r="A23" s="498" t="s">
        <v>463</v>
      </c>
      <c r="B23" s="517">
        <v>114829</v>
      </c>
      <c r="C23" s="517">
        <v>114551</v>
      </c>
      <c r="D23" s="517">
        <v>114127</v>
      </c>
      <c r="E23" s="517">
        <v>113225</v>
      </c>
      <c r="F23" s="517">
        <v>111738</v>
      </c>
      <c r="G23" s="517">
        <v>110134</v>
      </c>
      <c r="H23" s="517">
        <v>108599</v>
      </c>
      <c r="I23" s="517">
        <v>106705</v>
      </c>
      <c r="J23" s="517">
        <v>105547</v>
      </c>
      <c r="K23" s="517">
        <v>104834</v>
      </c>
      <c r="L23" s="517">
        <v>103829</v>
      </c>
      <c r="M23" s="517">
        <v>102693</v>
      </c>
      <c r="N23" s="517">
        <v>101509</v>
      </c>
      <c r="O23" s="517">
        <v>100070</v>
      </c>
      <c r="P23" s="517">
        <v>98225</v>
      </c>
      <c r="Q23" s="517">
        <v>96860</v>
      </c>
      <c r="R23" s="517">
        <v>95308</v>
      </c>
      <c r="S23" s="517">
        <v>93803</v>
      </c>
      <c r="T23" s="517">
        <v>92782</v>
      </c>
      <c r="U23" s="517">
        <v>91843</v>
      </c>
      <c r="V23" s="517">
        <v>91087</v>
      </c>
      <c r="W23" s="517">
        <v>90570</v>
      </c>
      <c r="X23" s="517">
        <v>90624</v>
      </c>
      <c r="Y23" s="517">
        <v>91139</v>
      </c>
      <c r="Z23" s="517">
        <v>91415</v>
      </c>
      <c r="AA23" s="517">
        <v>91944</v>
      </c>
      <c r="AB23" s="517">
        <v>92308</v>
      </c>
      <c r="AC23" s="517">
        <v>91875</v>
      </c>
      <c r="AD23" s="517">
        <v>91590</v>
      </c>
      <c r="AE23" s="517">
        <v>90953</v>
      </c>
      <c r="AF23" s="517">
        <v>90284</v>
      </c>
      <c r="AG23" s="517">
        <v>89463</v>
      </c>
      <c r="AH23" s="517">
        <v>88005</v>
      </c>
      <c r="AI23" s="517">
        <v>85969</v>
      </c>
      <c r="AJ23" s="517">
        <v>83468</v>
      </c>
      <c r="AK23" s="517">
        <v>81609</v>
      </c>
      <c r="AL23" s="517">
        <v>80848</v>
      </c>
      <c r="AM23" s="517">
        <v>80647</v>
      </c>
      <c r="AN23" s="517">
        <v>80773</v>
      </c>
      <c r="AO23" s="517">
        <v>80191</v>
      </c>
      <c r="AP23" s="517">
        <v>78807</v>
      </c>
      <c r="AQ23" s="517">
        <v>76809</v>
      </c>
      <c r="AR23" s="517">
        <v>74393</v>
      </c>
      <c r="AS23" s="517">
        <v>72273</v>
      </c>
      <c r="AT23" s="517">
        <v>70366</v>
      </c>
      <c r="AU23" s="517">
        <v>68647</v>
      </c>
      <c r="AV23" s="517">
        <v>67113</v>
      </c>
      <c r="AW23" s="517">
        <v>65463</v>
      </c>
      <c r="AX23" s="517">
        <v>63585</v>
      </c>
      <c r="AY23" s="517">
        <v>61880</v>
      </c>
      <c r="AZ23" s="517">
        <v>60037</v>
      </c>
      <c r="BA23" s="517">
        <v>58576</v>
      </c>
      <c r="BB23" s="517">
        <v>57589</v>
      </c>
      <c r="BC23" s="517">
        <v>56958</v>
      </c>
      <c r="BD23" s="517">
        <v>56966</v>
      </c>
      <c r="BE23" s="517">
        <v>57403</v>
      </c>
      <c r="BF23" s="517">
        <v>58337</v>
      </c>
      <c r="BG23" s="517">
        <v>59780</v>
      </c>
      <c r="BH23" s="517">
        <v>61278</v>
      </c>
      <c r="BI23" s="517">
        <v>62661</v>
      </c>
      <c r="BJ23" s="517">
        <v>63572</v>
      </c>
      <c r="BK23" s="517">
        <v>64006</v>
      </c>
      <c r="BL23" s="517">
        <v>64015</v>
      </c>
      <c r="BM23" s="517">
        <v>63754</v>
      </c>
      <c r="BN23" s="517">
        <v>63461</v>
      </c>
      <c r="BO23" s="517">
        <v>63352</v>
      </c>
      <c r="BP23" s="517">
        <v>63063</v>
      </c>
      <c r="BQ23" s="517">
        <v>62786</v>
      </c>
      <c r="BR23" s="517">
        <v>62292</v>
      </c>
      <c r="BS23" s="517">
        <v>61204</v>
      </c>
      <c r="BT23" s="517">
        <v>60323</v>
      </c>
      <c r="BU23" s="517">
        <v>59538</v>
      </c>
      <c r="BV23" s="517">
        <v>58875</v>
      </c>
      <c r="BW23" s="517">
        <v>58596</v>
      </c>
      <c r="BX23" s="517">
        <v>58089</v>
      </c>
      <c r="BY23" s="517">
        <v>57338</v>
      </c>
      <c r="BZ23" s="517">
        <v>56366</v>
      </c>
      <c r="CA23" s="517">
        <v>55203</v>
      </c>
      <c r="CB23" s="517">
        <v>54232</v>
      </c>
      <c r="CC23" s="517">
        <v>53318</v>
      </c>
      <c r="CD23" s="517">
        <v>52560</v>
      </c>
      <c r="CE23" s="517">
        <v>52087</v>
      </c>
      <c r="CF23" s="517">
        <v>51875</v>
      </c>
      <c r="CG23" s="517">
        <v>51422</v>
      </c>
      <c r="CH23" s="517">
        <v>50839</v>
      </c>
      <c r="CI23" s="517">
        <v>50014</v>
      </c>
      <c r="CJ23" s="517">
        <v>48498</v>
      </c>
      <c r="CK23" s="517">
        <v>47254</v>
      </c>
      <c r="CL23" s="517">
        <v>46045</v>
      </c>
      <c r="CM23" s="517">
        <v>44723</v>
      </c>
      <c r="CN23" s="517">
        <v>43662</v>
      </c>
      <c r="CO23" s="517">
        <v>42745</v>
      </c>
      <c r="CP23" s="517">
        <v>41931</v>
      </c>
      <c r="CQ23" s="517">
        <v>41074</v>
      </c>
      <c r="CR23" s="517">
        <v>40101</v>
      </c>
      <c r="CS23" s="517">
        <v>39205</v>
      </c>
    </row>
    <row r="24" spans="1:97" customFormat="1" x14ac:dyDescent="0.2">
      <c r="A24" s="498" t="s">
        <v>464</v>
      </c>
      <c r="B24" s="517">
        <v>45143</v>
      </c>
      <c r="C24" s="517">
        <v>48188</v>
      </c>
      <c r="D24" s="517">
        <v>51237</v>
      </c>
      <c r="E24" s="517">
        <v>53672</v>
      </c>
      <c r="F24" s="517">
        <v>55883</v>
      </c>
      <c r="G24" s="517">
        <v>57392</v>
      </c>
      <c r="H24" s="517">
        <v>58523</v>
      </c>
      <c r="I24" s="517">
        <v>58367</v>
      </c>
      <c r="J24" s="517">
        <v>58729</v>
      </c>
      <c r="K24" s="517">
        <v>59329</v>
      </c>
      <c r="L24" s="517">
        <v>59737</v>
      </c>
      <c r="M24" s="517">
        <v>59925</v>
      </c>
      <c r="N24" s="517">
        <v>60093</v>
      </c>
      <c r="O24" s="517">
        <v>59370</v>
      </c>
      <c r="P24" s="517">
        <v>58687</v>
      </c>
      <c r="Q24" s="517">
        <v>58308</v>
      </c>
      <c r="R24" s="517">
        <v>58076</v>
      </c>
      <c r="S24" s="517">
        <v>58031</v>
      </c>
      <c r="T24" s="517">
        <v>58705</v>
      </c>
      <c r="U24" s="517">
        <v>59484</v>
      </c>
      <c r="V24" s="517">
        <v>60163</v>
      </c>
      <c r="W24" s="517">
        <v>60591</v>
      </c>
      <c r="X24" s="517">
        <v>60531</v>
      </c>
      <c r="Y24" s="517">
        <v>61064</v>
      </c>
      <c r="Z24" s="517">
        <v>61219</v>
      </c>
      <c r="AA24" s="517">
        <v>62223</v>
      </c>
      <c r="AB24" s="517">
        <v>62971</v>
      </c>
      <c r="AC24" s="517">
        <v>63025</v>
      </c>
      <c r="AD24" s="517">
        <v>63444</v>
      </c>
      <c r="AE24" s="517">
        <v>63233</v>
      </c>
      <c r="AF24" s="517">
        <v>63141</v>
      </c>
      <c r="AG24" s="517">
        <v>62743</v>
      </c>
      <c r="AH24" s="517">
        <v>61893</v>
      </c>
      <c r="AI24" s="517">
        <v>60548</v>
      </c>
      <c r="AJ24" s="517">
        <v>58774</v>
      </c>
      <c r="AK24" s="517">
        <v>57915</v>
      </c>
      <c r="AL24" s="517">
        <v>57991</v>
      </c>
      <c r="AM24" s="517">
        <v>59041</v>
      </c>
      <c r="AN24" s="517">
        <v>60370</v>
      </c>
      <c r="AO24" s="517">
        <v>60541</v>
      </c>
      <c r="AP24" s="517">
        <v>59376</v>
      </c>
      <c r="AQ24" s="517">
        <v>57488</v>
      </c>
      <c r="AR24" s="517">
        <v>55162</v>
      </c>
      <c r="AS24" s="517">
        <v>53425</v>
      </c>
      <c r="AT24" s="517">
        <v>52242</v>
      </c>
      <c r="AU24" s="517">
        <v>51533</v>
      </c>
      <c r="AV24" s="517">
        <v>51994</v>
      </c>
      <c r="AW24" s="517">
        <v>53199</v>
      </c>
      <c r="AX24" s="517">
        <v>54227</v>
      </c>
      <c r="AY24" s="517">
        <v>55000</v>
      </c>
      <c r="AZ24" s="517">
        <v>54670</v>
      </c>
      <c r="BA24" s="517">
        <v>53706</v>
      </c>
      <c r="BB24" s="517">
        <v>53045</v>
      </c>
      <c r="BC24" s="517">
        <v>52611</v>
      </c>
      <c r="BD24" s="517">
        <v>52804</v>
      </c>
      <c r="BE24" s="517">
        <v>53298</v>
      </c>
      <c r="BF24" s="517">
        <v>54230</v>
      </c>
      <c r="BG24" s="517">
        <v>55559</v>
      </c>
      <c r="BH24" s="517">
        <v>56892</v>
      </c>
      <c r="BI24" s="517">
        <v>58036</v>
      </c>
      <c r="BJ24" s="517">
        <v>58738</v>
      </c>
      <c r="BK24" s="517">
        <v>59106</v>
      </c>
      <c r="BL24" s="517">
        <v>59175</v>
      </c>
      <c r="BM24" s="517">
        <v>59045</v>
      </c>
      <c r="BN24" s="517">
        <v>58692</v>
      </c>
      <c r="BO24" s="517">
        <v>58392</v>
      </c>
      <c r="BP24" s="517">
        <v>57850</v>
      </c>
      <c r="BQ24" s="517">
        <v>57338</v>
      </c>
      <c r="BR24" s="517">
        <v>56796</v>
      </c>
      <c r="BS24" s="517">
        <v>55726</v>
      </c>
      <c r="BT24" s="517">
        <v>54725</v>
      </c>
      <c r="BU24" s="517">
        <v>53790</v>
      </c>
      <c r="BV24" s="517">
        <v>52987</v>
      </c>
      <c r="BW24" s="517">
        <v>52714</v>
      </c>
      <c r="BX24" s="517">
        <v>52339</v>
      </c>
      <c r="BY24" s="517">
        <v>51750</v>
      </c>
      <c r="BZ24" s="517">
        <v>51109</v>
      </c>
      <c r="CA24" s="517">
        <v>50154</v>
      </c>
      <c r="CB24" s="517">
        <v>49526</v>
      </c>
      <c r="CC24" s="517">
        <v>48880</v>
      </c>
      <c r="CD24" s="517">
        <v>47880</v>
      </c>
      <c r="CE24" s="517">
        <v>46518</v>
      </c>
      <c r="CF24" s="517">
        <v>40608</v>
      </c>
      <c r="CG24" s="517">
        <v>39306</v>
      </c>
      <c r="CH24" s="517">
        <v>37441</v>
      </c>
      <c r="CI24" s="517">
        <v>35624</v>
      </c>
      <c r="CJ24" s="517">
        <v>39084</v>
      </c>
      <c r="CK24" s="517">
        <v>38207</v>
      </c>
      <c r="CL24" s="517">
        <v>38313</v>
      </c>
      <c r="CM24" s="517">
        <v>38531</v>
      </c>
      <c r="CN24" s="517">
        <v>37915</v>
      </c>
      <c r="CO24" s="517">
        <v>37365</v>
      </c>
      <c r="CP24" s="517">
        <v>36799</v>
      </c>
      <c r="CQ24" s="517">
        <v>36398</v>
      </c>
      <c r="CR24" s="517">
        <v>35700</v>
      </c>
      <c r="CS24" s="517">
        <v>34672</v>
      </c>
    </row>
    <row r="25" spans="1:97" customFormat="1" x14ac:dyDescent="0.2">
      <c r="A25" s="498" t="s">
        <v>474</v>
      </c>
      <c r="B25" s="517">
        <v>54893</v>
      </c>
      <c r="C25" s="517">
        <v>56463</v>
      </c>
      <c r="D25" s="517">
        <v>58070</v>
      </c>
      <c r="E25" s="517">
        <v>59164</v>
      </c>
      <c r="F25" s="517">
        <v>59613</v>
      </c>
      <c r="G25" s="517">
        <v>58851</v>
      </c>
      <c r="H25" s="517">
        <v>57626</v>
      </c>
      <c r="I25" s="517">
        <v>56749</v>
      </c>
      <c r="J25" s="517">
        <v>55980</v>
      </c>
      <c r="K25" s="517">
        <v>55181</v>
      </c>
      <c r="L25" s="517">
        <v>54517</v>
      </c>
      <c r="M25" s="517">
        <v>54063</v>
      </c>
      <c r="N25" s="517">
        <v>53224</v>
      </c>
      <c r="O25" s="517">
        <v>52813</v>
      </c>
      <c r="P25" s="517">
        <v>52051</v>
      </c>
      <c r="Q25" s="517">
        <v>50623</v>
      </c>
      <c r="R25" s="517">
        <v>49675</v>
      </c>
      <c r="S25" s="517">
        <v>48498</v>
      </c>
      <c r="T25" s="517">
        <v>47826</v>
      </c>
      <c r="U25" s="517">
        <v>47990</v>
      </c>
      <c r="V25" s="517">
        <v>48624</v>
      </c>
      <c r="W25" s="517">
        <v>49561</v>
      </c>
      <c r="X25" s="517">
        <v>50154</v>
      </c>
      <c r="Y25" s="517">
        <v>50316</v>
      </c>
      <c r="Z25" s="517">
        <v>49739</v>
      </c>
      <c r="AA25" s="517">
        <v>49047</v>
      </c>
      <c r="AB25" s="517">
        <v>48582</v>
      </c>
      <c r="AC25" s="517">
        <v>48208</v>
      </c>
      <c r="AD25" s="517">
        <v>47740</v>
      </c>
      <c r="AE25" s="517">
        <v>47480</v>
      </c>
      <c r="AF25" s="517">
        <v>47538</v>
      </c>
      <c r="AG25" s="517">
        <v>48021</v>
      </c>
      <c r="AH25" s="517">
        <v>49295</v>
      </c>
      <c r="AI25" s="517">
        <v>50880</v>
      </c>
      <c r="AJ25" s="517">
        <v>51859</v>
      </c>
      <c r="AK25" s="517">
        <v>52515</v>
      </c>
      <c r="AL25" s="517">
        <v>52592</v>
      </c>
      <c r="AM25" s="517">
        <v>52617</v>
      </c>
      <c r="AN25" s="517">
        <v>52688</v>
      </c>
      <c r="AO25" s="517">
        <v>51378</v>
      </c>
      <c r="AP25" s="517">
        <v>47730</v>
      </c>
      <c r="AQ25" s="517">
        <v>43538</v>
      </c>
      <c r="AR25" s="517">
        <v>39078</v>
      </c>
      <c r="AS25" s="517">
        <v>35954</v>
      </c>
      <c r="AT25" s="517">
        <v>35019</v>
      </c>
      <c r="AU25" s="517">
        <v>34206</v>
      </c>
      <c r="AV25" s="517">
        <v>33602</v>
      </c>
      <c r="AW25" s="517">
        <v>33163</v>
      </c>
      <c r="AX25" s="517">
        <v>32736</v>
      </c>
      <c r="AY25" s="517">
        <v>32276</v>
      </c>
      <c r="AZ25" s="517">
        <v>32233</v>
      </c>
      <c r="BA25" s="517">
        <v>32101</v>
      </c>
      <c r="BB25" s="517">
        <v>31858</v>
      </c>
      <c r="BC25" s="517">
        <v>31551</v>
      </c>
      <c r="BD25" s="517">
        <v>31016</v>
      </c>
      <c r="BE25" s="517">
        <v>30406</v>
      </c>
      <c r="BF25" s="517">
        <v>30427</v>
      </c>
      <c r="BG25" s="517">
        <v>31088</v>
      </c>
      <c r="BH25" s="517">
        <v>31703</v>
      </c>
      <c r="BI25" s="517">
        <v>32435</v>
      </c>
      <c r="BJ25" s="517">
        <v>32817</v>
      </c>
      <c r="BK25" s="517">
        <v>32499</v>
      </c>
      <c r="BL25" s="517">
        <v>32233</v>
      </c>
      <c r="BM25" s="517">
        <v>32054</v>
      </c>
      <c r="BN25" s="517">
        <v>31761</v>
      </c>
      <c r="BO25" s="517">
        <v>31624</v>
      </c>
      <c r="BP25" s="517">
        <v>31562</v>
      </c>
      <c r="BQ25" s="517">
        <v>31294</v>
      </c>
      <c r="BR25" s="517">
        <v>30898</v>
      </c>
      <c r="BS25" s="517">
        <v>30514</v>
      </c>
      <c r="BT25" s="517">
        <v>29794</v>
      </c>
      <c r="BU25" s="517">
        <v>29157</v>
      </c>
      <c r="BV25" s="517">
        <v>28884</v>
      </c>
      <c r="BW25" s="517">
        <v>28731</v>
      </c>
      <c r="BX25" s="517">
        <v>29010</v>
      </c>
      <c r="BY25" s="517">
        <v>29277</v>
      </c>
      <c r="BZ25" s="517">
        <v>29196</v>
      </c>
      <c r="CA25" s="517">
        <v>28917</v>
      </c>
      <c r="CB25" s="517">
        <v>28307</v>
      </c>
      <c r="CC25" s="517">
        <v>27701</v>
      </c>
      <c r="CD25" s="517">
        <v>27149</v>
      </c>
      <c r="CE25" s="517">
        <v>26465</v>
      </c>
      <c r="CF25" s="517">
        <v>25900</v>
      </c>
      <c r="CG25" s="517">
        <v>25348</v>
      </c>
      <c r="CH25" s="517">
        <v>24908</v>
      </c>
      <c r="CI25" s="517">
        <v>24518</v>
      </c>
      <c r="CJ25" s="517">
        <v>24211</v>
      </c>
      <c r="CK25" s="517">
        <v>23545</v>
      </c>
      <c r="CL25" s="517">
        <v>22669</v>
      </c>
      <c r="CM25" s="517">
        <v>21970</v>
      </c>
      <c r="CN25" s="517">
        <v>20873</v>
      </c>
      <c r="CO25" s="517">
        <v>20044</v>
      </c>
      <c r="CP25" s="517">
        <v>19312</v>
      </c>
      <c r="CQ25" s="517">
        <v>18977</v>
      </c>
      <c r="CR25" s="517">
        <v>19000</v>
      </c>
      <c r="CS25" s="517">
        <v>19082</v>
      </c>
    </row>
    <row r="26" spans="1:97" customFormat="1" x14ac:dyDescent="0.2">
      <c r="A26" s="498" t="s">
        <v>476</v>
      </c>
      <c r="B26" s="517">
        <v>30649</v>
      </c>
      <c r="C26" s="517">
        <v>32478</v>
      </c>
      <c r="D26" s="517">
        <v>34452</v>
      </c>
      <c r="E26" s="517">
        <v>36533</v>
      </c>
      <c r="F26" s="517">
        <v>37912</v>
      </c>
      <c r="G26" s="517">
        <v>38051</v>
      </c>
      <c r="H26" s="517">
        <v>37797</v>
      </c>
      <c r="I26" s="517">
        <v>37268</v>
      </c>
      <c r="J26" s="517">
        <v>36988</v>
      </c>
      <c r="K26" s="517">
        <v>36571</v>
      </c>
      <c r="L26" s="517">
        <v>36431</v>
      </c>
      <c r="M26" s="517">
        <v>36569</v>
      </c>
      <c r="N26" s="517">
        <v>36733</v>
      </c>
      <c r="O26" s="517">
        <v>36972</v>
      </c>
      <c r="P26" s="517">
        <v>36831</v>
      </c>
      <c r="Q26" s="517">
        <v>36111</v>
      </c>
      <c r="R26" s="517">
        <v>35392</v>
      </c>
      <c r="S26" s="517">
        <v>34736</v>
      </c>
      <c r="T26" s="517">
        <v>34566</v>
      </c>
      <c r="U26" s="517">
        <v>35139</v>
      </c>
      <c r="V26" s="517">
        <v>36401</v>
      </c>
      <c r="W26" s="517">
        <v>37788</v>
      </c>
      <c r="X26" s="517">
        <v>38607</v>
      </c>
      <c r="Y26" s="517">
        <v>39223</v>
      </c>
      <c r="Z26" s="517">
        <v>39097</v>
      </c>
      <c r="AA26" s="517">
        <v>38864</v>
      </c>
      <c r="AB26" s="517">
        <v>38947</v>
      </c>
      <c r="AC26" s="517">
        <v>38854</v>
      </c>
      <c r="AD26" s="517">
        <v>38656</v>
      </c>
      <c r="AE26" s="517">
        <v>38815</v>
      </c>
      <c r="AF26" s="517">
        <v>39152</v>
      </c>
      <c r="AG26" s="517">
        <v>39844</v>
      </c>
      <c r="AH26" s="517">
        <v>40974</v>
      </c>
      <c r="AI26" s="517">
        <v>42315</v>
      </c>
      <c r="AJ26" s="517">
        <v>43147</v>
      </c>
      <c r="AK26" s="517">
        <v>43810</v>
      </c>
      <c r="AL26" s="517">
        <v>44309</v>
      </c>
      <c r="AM26" s="517">
        <v>44838</v>
      </c>
      <c r="AN26" s="517">
        <v>45602</v>
      </c>
      <c r="AO26" s="517">
        <v>44883</v>
      </c>
      <c r="AP26" s="517">
        <v>41796</v>
      </c>
      <c r="AQ26" s="517">
        <v>37890</v>
      </c>
      <c r="AR26" s="517">
        <v>33671</v>
      </c>
      <c r="AS26" s="517">
        <v>30734</v>
      </c>
      <c r="AT26" s="517">
        <v>29735</v>
      </c>
      <c r="AU26" s="517">
        <v>28771</v>
      </c>
      <c r="AV26" s="517">
        <v>27983</v>
      </c>
      <c r="AW26" s="517">
        <v>27522</v>
      </c>
      <c r="AX26" s="517">
        <v>27215</v>
      </c>
      <c r="AY26" s="517">
        <v>26823</v>
      </c>
      <c r="AZ26" s="517">
        <v>26890</v>
      </c>
      <c r="BA26" s="517">
        <v>26801</v>
      </c>
      <c r="BB26" s="517">
        <v>26634</v>
      </c>
      <c r="BC26" s="517">
        <v>26415</v>
      </c>
      <c r="BD26" s="517">
        <v>25827</v>
      </c>
      <c r="BE26" s="517">
        <v>25180</v>
      </c>
      <c r="BF26" s="517">
        <v>25131</v>
      </c>
      <c r="BG26" s="517">
        <v>25878</v>
      </c>
      <c r="BH26" s="517">
        <v>26518</v>
      </c>
      <c r="BI26" s="517">
        <v>27074</v>
      </c>
      <c r="BJ26" s="517">
        <v>27394</v>
      </c>
      <c r="BK26" s="517">
        <v>27026</v>
      </c>
      <c r="BL26" s="517">
        <v>26870</v>
      </c>
      <c r="BM26" s="517">
        <v>26836</v>
      </c>
      <c r="BN26" s="517">
        <v>26540</v>
      </c>
      <c r="BO26" s="517">
        <v>26329</v>
      </c>
      <c r="BP26" s="517">
        <v>26081</v>
      </c>
      <c r="BQ26" s="517">
        <v>25702</v>
      </c>
      <c r="BR26" s="517">
        <v>25258</v>
      </c>
      <c r="BS26" s="517">
        <v>24798</v>
      </c>
      <c r="BT26" s="517">
        <v>24075</v>
      </c>
      <c r="BU26" s="517">
        <v>23444</v>
      </c>
      <c r="BV26" s="517">
        <v>23200</v>
      </c>
      <c r="BW26" s="517">
        <v>23183</v>
      </c>
      <c r="BX26" s="517">
        <v>23572</v>
      </c>
      <c r="BY26" s="517">
        <v>24084</v>
      </c>
      <c r="BZ26" s="517">
        <v>24261</v>
      </c>
      <c r="CA26" s="517">
        <v>24188</v>
      </c>
      <c r="CB26" s="517">
        <v>23819</v>
      </c>
      <c r="CC26" s="517">
        <v>23288</v>
      </c>
      <c r="CD26" s="517">
        <v>22705</v>
      </c>
      <c r="CE26" s="517">
        <v>21908</v>
      </c>
      <c r="CF26" s="517">
        <v>20068</v>
      </c>
      <c r="CG26" s="517">
        <v>19325</v>
      </c>
      <c r="CH26" s="517">
        <v>18686</v>
      </c>
      <c r="CI26" s="517">
        <v>18209</v>
      </c>
      <c r="CJ26" s="517">
        <v>19136</v>
      </c>
      <c r="CK26" s="517">
        <v>18745</v>
      </c>
      <c r="CL26" s="517">
        <v>18158</v>
      </c>
      <c r="CM26" s="517">
        <v>17631</v>
      </c>
      <c r="CN26" s="517">
        <v>16696</v>
      </c>
      <c r="CO26" s="517">
        <v>15968</v>
      </c>
      <c r="CP26" s="517">
        <v>15408</v>
      </c>
      <c r="CQ26" s="517">
        <v>15332</v>
      </c>
      <c r="CR26" s="517">
        <v>15418</v>
      </c>
      <c r="CS26" s="517">
        <v>15540</v>
      </c>
    </row>
    <row r="27" spans="1:97" customFormat="1" x14ac:dyDescent="0.2">
      <c r="A27" s="506" t="s">
        <v>118</v>
      </c>
      <c r="B27" s="517" t="s">
        <v>55</v>
      </c>
      <c r="C27" s="517" t="s">
        <v>55</v>
      </c>
      <c r="D27" s="517" t="s">
        <v>55</v>
      </c>
      <c r="E27" s="517" t="s">
        <v>55</v>
      </c>
      <c r="F27" s="517" t="s">
        <v>55</v>
      </c>
      <c r="G27" s="517" t="s">
        <v>55</v>
      </c>
      <c r="H27" s="517" t="s">
        <v>55</v>
      </c>
      <c r="I27" s="517" t="s">
        <v>55</v>
      </c>
      <c r="J27" s="517" t="s">
        <v>55</v>
      </c>
      <c r="K27" s="517" t="s">
        <v>55</v>
      </c>
      <c r="L27" s="517" t="s">
        <v>55</v>
      </c>
      <c r="M27" s="517" t="s">
        <v>55</v>
      </c>
      <c r="N27" s="517" t="s">
        <v>55</v>
      </c>
      <c r="O27" s="517" t="s">
        <v>55</v>
      </c>
      <c r="P27" s="517" t="s">
        <v>55</v>
      </c>
      <c r="Q27" s="517" t="s">
        <v>55</v>
      </c>
      <c r="R27" s="517" t="s">
        <v>55</v>
      </c>
      <c r="S27" s="517" t="s">
        <v>55</v>
      </c>
      <c r="T27" s="517" t="s">
        <v>55</v>
      </c>
      <c r="U27" s="517" t="s">
        <v>55</v>
      </c>
      <c r="V27" s="517" t="s">
        <v>55</v>
      </c>
      <c r="W27" s="517" t="s">
        <v>55</v>
      </c>
      <c r="X27" s="517" t="s">
        <v>55</v>
      </c>
      <c r="Y27" s="517" t="s">
        <v>55</v>
      </c>
      <c r="Z27" s="517" t="s">
        <v>55</v>
      </c>
      <c r="AA27" s="517" t="s">
        <v>55</v>
      </c>
      <c r="AB27" s="517" t="s">
        <v>55</v>
      </c>
      <c r="AC27" s="517" t="s">
        <v>55</v>
      </c>
      <c r="AD27" s="517" t="s">
        <v>55</v>
      </c>
      <c r="AE27" s="517" t="s">
        <v>55</v>
      </c>
      <c r="AF27" s="517" t="s">
        <v>55</v>
      </c>
      <c r="AG27" s="517" t="s">
        <v>55</v>
      </c>
      <c r="AH27" s="517">
        <v>5049</v>
      </c>
      <c r="AI27" s="517">
        <v>5050</v>
      </c>
      <c r="AJ27" s="517">
        <v>5015</v>
      </c>
      <c r="AK27" s="517">
        <v>5122</v>
      </c>
      <c r="AL27" s="517">
        <v>5021</v>
      </c>
      <c r="AM27" s="517">
        <v>5019</v>
      </c>
      <c r="AN27" s="517">
        <v>4800</v>
      </c>
      <c r="AO27" s="517">
        <v>4694</v>
      </c>
      <c r="AP27" s="517">
        <v>4526</v>
      </c>
      <c r="AQ27" s="517">
        <v>4356</v>
      </c>
      <c r="AR27" s="517">
        <v>4203</v>
      </c>
      <c r="AS27" s="517">
        <v>4126</v>
      </c>
      <c r="AT27" s="517">
        <v>4045</v>
      </c>
      <c r="AU27" s="517">
        <v>4022</v>
      </c>
      <c r="AV27" s="517">
        <v>3872</v>
      </c>
      <c r="AW27" s="517">
        <v>3760</v>
      </c>
      <c r="AX27" s="517">
        <v>3518</v>
      </c>
      <c r="AY27" s="517">
        <v>3555</v>
      </c>
      <c r="AZ27" s="517">
        <v>3508</v>
      </c>
      <c r="BA27" s="517">
        <v>3519</v>
      </c>
      <c r="BB27" s="517">
        <v>3464</v>
      </c>
      <c r="BC27" s="517">
        <v>3606</v>
      </c>
      <c r="BD27" s="517">
        <v>3671</v>
      </c>
      <c r="BE27" s="517">
        <v>3896</v>
      </c>
      <c r="BF27" s="517">
        <v>3959</v>
      </c>
      <c r="BG27" s="517">
        <v>4208</v>
      </c>
      <c r="BH27" s="517">
        <v>4248</v>
      </c>
      <c r="BI27" s="517">
        <v>4272</v>
      </c>
      <c r="BJ27" s="517">
        <v>4211</v>
      </c>
      <c r="BK27" s="517">
        <v>4278</v>
      </c>
      <c r="BL27" s="517">
        <v>4139</v>
      </c>
      <c r="BM27" s="517">
        <v>4064</v>
      </c>
      <c r="BN27" s="517">
        <v>4083</v>
      </c>
      <c r="BO27" s="517">
        <v>4129</v>
      </c>
      <c r="BP27" s="517">
        <v>4027</v>
      </c>
      <c r="BQ27" s="517">
        <v>3993</v>
      </c>
      <c r="BR27" s="517">
        <v>3700</v>
      </c>
      <c r="BS27" s="517">
        <v>3694</v>
      </c>
      <c r="BT27" s="517">
        <v>3695</v>
      </c>
      <c r="BU27" s="517">
        <v>3657</v>
      </c>
      <c r="BV27" s="517">
        <v>3582</v>
      </c>
      <c r="BW27" s="517">
        <v>3700</v>
      </c>
      <c r="BX27" s="517">
        <v>3650</v>
      </c>
      <c r="BY27" s="517">
        <v>3508</v>
      </c>
      <c r="BZ27" s="517">
        <v>3340</v>
      </c>
      <c r="CA27" s="517">
        <v>3442</v>
      </c>
      <c r="CB27" s="517">
        <v>3399</v>
      </c>
      <c r="CC27" s="517">
        <v>3324</v>
      </c>
      <c r="CD27" s="517">
        <v>3326</v>
      </c>
      <c r="CE27" s="517">
        <v>3401</v>
      </c>
      <c r="CF27" s="517">
        <v>3300</v>
      </c>
      <c r="CG27" s="517">
        <v>3175</v>
      </c>
      <c r="CH27" s="517">
        <v>3089</v>
      </c>
      <c r="CI27" s="517">
        <v>3080</v>
      </c>
      <c r="CJ27" s="517">
        <v>2882</v>
      </c>
      <c r="CK27" s="517">
        <v>2833</v>
      </c>
      <c r="CL27" s="517">
        <v>2766</v>
      </c>
      <c r="CM27" s="517">
        <v>2694</v>
      </c>
      <c r="CN27" s="517">
        <v>2686</v>
      </c>
      <c r="CO27" s="517">
        <v>2603</v>
      </c>
      <c r="CP27" s="517">
        <v>2516</v>
      </c>
      <c r="CQ27" s="517">
        <v>2450</v>
      </c>
      <c r="CR27" s="517">
        <v>2410</v>
      </c>
      <c r="CS27" s="517">
        <v>2388</v>
      </c>
    </row>
    <row r="28" spans="1:97" customFormat="1" x14ac:dyDescent="0.2">
      <c r="A28" s="506" t="s">
        <v>119</v>
      </c>
      <c r="B28" s="517" t="s">
        <v>55</v>
      </c>
      <c r="C28" s="517" t="s">
        <v>55</v>
      </c>
      <c r="D28" s="517" t="s">
        <v>55</v>
      </c>
      <c r="E28" s="517" t="s">
        <v>55</v>
      </c>
      <c r="F28" s="517" t="s">
        <v>55</v>
      </c>
      <c r="G28" s="517" t="s">
        <v>55</v>
      </c>
      <c r="H28" s="517" t="s">
        <v>55</v>
      </c>
      <c r="I28" s="517" t="s">
        <v>55</v>
      </c>
      <c r="J28" s="517" t="s">
        <v>55</v>
      </c>
      <c r="K28" s="517" t="s">
        <v>55</v>
      </c>
      <c r="L28" s="517" t="s">
        <v>55</v>
      </c>
      <c r="M28" s="517" t="s">
        <v>55</v>
      </c>
      <c r="N28" s="517" t="s">
        <v>55</v>
      </c>
      <c r="O28" s="517" t="s">
        <v>55</v>
      </c>
      <c r="P28" s="517" t="s">
        <v>55</v>
      </c>
      <c r="Q28" s="517" t="s">
        <v>55</v>
      </c>
      <c r="R28" s="517" t="s">
        <v>55</v>
      </c>
      <c r="S28" s="517" t="s">
        <v>55</v>
      </c>
      <c r="T28" s="517" t="s">
        <v>55</v>
      </c>
      <c r="U28" s="517" t="s">
        <v>55</v>
      </c>
      <c r="V28" s="517" t="s">
        <v>55</v>
      </c>
      <c r="W28" s="517" t="s">
        <v>55</v>
      </c>
      <c r="X28" s="517" t="s">
        <v>55</v>
      </c>
      <c r="Y28" s="517" t="s">
        <v>55</v>
      </c>
      <c r="Z28" s="517" t="s">
        <v>55</v>
      </c>
      <c r="AA28" s="517" t="s">
        <v>55</v>
      </c>
      <c r="AB28" s="517" t="s">
        <v>55</v>
      </c>
      <c r="AC28" s="517" t="s">
        <v>55</v>
      </c>
      <c r="AD28" s="517" t="s">
        <v>55</v>
      </c>
      <c r="AE28" s="517" t="s">
        <v>55</v>
      </c>
      <c r="AF28" s="517" t="s">
        <v>55</v>
      </c>
      <c r="AG28" s="517" t="s">
        <v>55</v>
      </c>
      <c r="AH28" s="517">
        <v>5049</v>
      </c>
      <c r="AI28" s="517">
        <v>5050</v>
      </c>
      <c r="AJ28" s="517">
        <v>5015</v>
      </c>
      <c r="AK28" s="517">
        <v>5122</v>
      </c>
      <c r="AL28" s="517">
        <v>5021</v>
      </c>
      <c r="AM28" s="517">
        <v>5019</v>
      </c>
      <c r="AN28" s="517">
        <v>4800</v>
      </c>
      <c r="AO28" s="517">
        <v>4694</v>
      </c>
      <c r="AP28" s="517">
        <v>4526</v>
      </c>
      <c r="AQ28" s="517">
        <v>4356</v>
      </c>
      <c r="AR28" s="517">
        <v>4203</v>
      </c>
      <c r="AS28" s="517">
        <v>4126</v>
      </c>
      <c r="AT28" s="517">
        <v>4045</v>
      </c>
      <c r="AU28" s="517">
        <v>4022</v>
      </c>
      <c r="AV28" s="517">
        <v>3872</v>
      </c>
      <c r="AW28" s="517">
        <v>3760</v>
      </c>
      <c r="AX28" s="517">
        <v>3518</v>
      </c>
      <c r="AY28" s="517">
        <v>3555</v>
      </c>
      <c r="AZ28" s="517">
        <v>3508</v>
      </c>
      <c r="BA28" s="517">
        <v>3519</v>
      </c>
      <c r="BB28" s="517">
        <v>3464</v>
      </c>
      <c r="BC28" s="517">
        <v>3606</v>
      </c>
      <c r="BD28" s="517">
        <v>3671</v>
      </c>
      <c r="BE28" s="517">
        <v>3896</v>
      </c>
      <c r="BF28" s="517">
        <v>3959</v>
      </c>
      <c r="BG28" s="517">
        <v>4208</v>
      </c>
      <c r="BH28" s="517">
        <v>4248</v>
      </c>
      <c r="BI28" s="517">
        <v>4272</v>
      </c>
      <c r="BJ28" s="517">
        <v>4211</v>
      </c>
      <c r="BK28" s="517">
        <v>4278</v>
      </c>
      <c r="BL28" s="517">
        <v>4139</v>
      </c>
      <c r="BM28" s="517">
        <v>4064</v>
      </c>
      <c r="BN28" s="517">
        <v>4083</v>
      </c>
      <c r="BO28" s="517">
        <v>4129</v>
      </c>
      <c r="BP28" s="517">
        <v>4027</v>
      </c>
      <c r="BQ28" s="517">
        <v>3993</v>
      </c>
      <c r="BR28" s="517">
        <v>3700</v>
      </c>
      <c r="BS28" s="517">
        <v>3694</v>
      </c>
      <c r="BT28" s="517">
        <v>3695</v>
      </c>
      <c r="BU28" s="517">
        <v>3657</v>
      </c>
      <c r="BV28" s="517">
        <v>3582</v>
      </c>
      <c r="BW28" s="517">
        <v>3700</v>
      </c>
      <c r="BX28" s="517">
        <v>3650</v>
      </c>
      <c r="BY28" s="517">
        <v>3508</v>
      </c>
      <c r="BZ28" s="517">
        <v>3340</v>
      </c>
      <c r="CA28" s="517">
        <v>3442</v>
      </c>
      <c r="CB28" s="517">
        <v>3399</v>
      </c>
      <c r="CC28" s="517">
        <v>3324</v>
      </c>
      <c r="CD28" s="517">
        <v>3326</v>
      </c>
      <c r="CE28" s="517">
        <v>3401</v>
      </c>
      <c r="CF28" s="517">
        <v>3300</v>
      </c>
      <c r="CG28" s="517">
        <v>3175</v>
      </c>
      <c r="CH28" s="517">
        <v>3089</v>
      </c>
      <c r="CI28" s="517">
        <v>3080</v>
      </c>
      <c r="CJ28" s="517">
        <v>2882</v>
      </c>
      <c r="CK28" s="517">
        <v>2833</v>
      </c>
      <c r="CL28" s="517">
        <v>2766</v>
      </c>
      <c r="CM28" s="517">
        <v>2694</v>
      </c>
      <c r="CN28" s="517">
        <v>2686</v>
      </c>
      <c r="CO28" s="517">
        <v>2603</v>
      </c>
      <c r="CP28" s="517">
        <v>2516</v>
      </c>
      <c r="CQ28" s="517">
        <v>2450</v>
      </c>
      <c r="CR28" s="517">
        <v>2410</v>
      </c>
      <c r="CS28" s="517">
        <v>2388</v>
      </c>
    </row>
    <row r="29" spans="1:97" customFormat="1" x14ac:dyDescent="0.2">
      <c r="A29" s="506" t="s">
        <v>559</v>
      </c>
      <c r="B29" s="517">
        <v>4735</v>
      </c>
      <c r="C29" s="517">
        <v>4866</v>
      </c>
      <c r="D29" s="517">
        <v>4793</v>
      </c>
      <c r="E29" s="517">
        <v>4802</v>
      </c>
      <c r="F29" s="517">
        <v>4695</v>
      </c>
      <c r="G29" s="517">
        <v>4682</v>
      </c>
      <c r="H29" s="517">
        <v>4720</v>
      </c>
      <c r="I29" s="517">
        <v>4802</v>
      </c>
      <c r="J29" s="517">
        <v>5000</v>
      </c>
      <c r="K29" s="517">
        <v>4995</v>
      </c>
      <c r="L29" s="517">
        <v>4900</v>
      </c>
      <c r="M29" s="517">
        <v>4748</v>
      </c>
      <c r="N29" s="517">
        <v>4543</v>
      </c>
      <c r="O29" s="517">
        <v>4390</v>
      </c>
      <c r="P29" s="517">
        <v>4407</v>
      </c>
      <c r="Q29" s="517">
        <v>4458</v>
      </c>
      <c r="R29" s="517">
        <v>4441</v>
      </c>
      <c r="S29" s="517">
        <v>4496</v>
      </c>
      <c r="T29" s="517">
        <v>4527</v>
      </c>
      <c r="U29" s="517">
        <v>4724</v>
      </c>
      <c r="V29" s="517">
        <v>4838</v>
      </c>
      <c r="W29" s="517">
        <v>5024</v>
      </c>
      <c r="X29" s="517">
        <v>5131</v>
      </c>
      <c r="Y29" s="517">
        <v>5037</v>
      </c>
      <c r="Z29" s="517">
        <v>5144</v>
      </c>
      <c r="AA29" s="517">
        <v>5143</v>
      </c>
      <c r="AB29" s="517">
        <v>5095</v>
      </c>
      <c r="AC29" s="517">
        <v>4935</v>
      </c>
      <c r="AD29" s="517">
        <v>4850</v>
      </c>
      <c r="AE29" s="517">
        <v>4739</v>
      </c>
      <c r="AF29" s="517">
        <v>4618</v>
      </c>
      <c r="AG29" s="517">
        <v>4450</v>
      </c>
      <c r="AH29" s="517">
        <v>4211</v>
      </c>
      <c r="AI29" s="517">
        <v>4014</v>
      </c>
      <c r="AJ29" s="517">
        <v>4065</v>
      </c>
      <c r="AK29" s="517">
        <v>4457</v>
      </c>
      <c r="AL29" s="517">
        <v>4660</v>
      </c>
      <c r="AM29" s="517">
        <v>4793</v>
      </c>
      <c r="AN29" s="517">
        <v>4661</v>
      </c>
      <c r="AO29" s="517">
        <v>4305</v>
      </c>
      <c r="AP29" s="517">
        <v>4020</v>
      </c>
      <c r="AQ29" s="517">
        <v>3705</v>
      </c>
      <c r="AR29" s="517">
        <v>3509</v>
      </c>
      <c r="AS29" s="517">
        <v>3452</v>
      </c>
      <c r="AT29" s="517">
        <v>3377</v>
      </c>
      <c r="AU29" s="517">
        <v>3436</v>
      </c>
      <c r="AV29" s="517">
        <v>3392</v>
      </c>
      <c r="AW29" s="517">
        <v>3374</v>
      </c>
      <c r="AX29" s="517">
        <v>3342</v>
      </c>
      <c r="AY29" s="517">
        <v>3276</v>
      </c>
      <c r="AZ29" s="517">
        <v>3353</v>
      </c>
      <c r="BA29" s="517">
        <v>3379</v>
      </c>
      <c r="BB29" s="517">
        <v>3482</v>
      </c>
      <c r="BC29" s="517">
        <v>3561</v>
      </c>
      <c r="BD29" s="517">
        <v>3620</v>
      </c>
      <c r="BE29" s="517">
        <v>3792</v>
      </c>
      <c r="BF29" s="517">
        <v>3951</v>
      </c>
      <c r="BG29" s="517">
        <v>4098</v>
      </c>
      <c r="BH29" s="517">
        <v>4171</v>
      </c>
      <c r="BI29" s="517">
        <v>4063</v>
      </c>
      <c r="BJ29" s="517">
        <v>3982</v>
      </c>
      <c r="BK29" s="517">
        <v>3913</v>
      </c>
      <c r="BL29" s="517">
        <v>3772</v>
      </c>
      <c r="BM29" s="517">
        <v>3668</v>
      </c>
      <c r="BN29" s="517">
        <v>3713</v>
      </c>
      <c r="BO29" s="517">
        <v>3612</v>
      </c>
      <c r="BP29" s="517">
        <v>3718</v>
      </c>
      <c r="BQ29" s="517">
        <v>3700</v>
      </c>
      <c r="BR29" s="517">
        <v>3380</v>
      </c>
      <c r="BS29" s="517">
        <v>3302</v>
      </c>
      <c r="BT29" s="517">
        <v>3220</v>
      </c>
      <c r="BU29" s="517">
        <v>3236</v>
      </c>
      <c r="BV29" s="517">
        <v>3401</v>
      </c>
      <c r="BW29" s="517">
        <v>3473</v>
      </c>
      <c r="BX29" s="517">
        <v>3419</v>
      </c>
      <c r="BY29" s="517">
        <v>3377</v>
      </c>
      <c r="BZ29" s="517">
        <v>3249</v>
      </c>
      <c r="CA29" s="517">
        <v>3236</v>
      </c>
      <c r="CB29" s="517">
        <v>3200</v>
      </c>
      <c r="CC29" s="517">
        <v>3182</v>
      </c>
      <c r="CD29" s="517">
        <v>3295</v>
      </c>
      <c r="CE29" s="517">
        <v>3166</v>
      </c>
      <c r="CF29" s="517">
        <v>2891</v>
      </c>
      <c r="CG29" s="517">
        <v>2737</v>
      </c>
      <c r="CH29" s="517">
        <v>2577</v>
      </c>
      <c r="CI29" s="517">
        <v>2405</v>
      </c>
      <c r="CJ29" s="517">
        <v>2517</v>
      </c>
      <c r="CK29" s="517">
        <v>2503</v>
      </c>
      <c r="CL29" s="517">
        <v>2387</v>
      </c>
      <c r="CM29" s="517">
        <v>2409</v>
      </c>
      <c r="CN29" s="517">
        <v>2393</v>
      </c>
      <c r="CO29" s="517">
        <v>2373</v>
      </c>
      <c r="CP29" s="517">
        <v>2388</v>
      </c>
      <c r="CQ29" s="517">
        <v>2357</v>
      </c>
      <c r="CR29" s="517">
        <v>2309</v>
      </c>
      <c r="CS29" s="517">
        <v>2182</v>
      </c>
    </row>
    <row r="30" spans="1:97" customFormat="1" x14ac:dyDescent="0.2">
      <c r="A30" s="506" t="s">
        <v>127</v>
      </c>
      <c r="B30" s="517">
        <v>4735</v>
      </c>
      <c r="C30" s="517">
        <v>4866</v>
      </c>
      <c r="D30" s="517">
        <v>4793</v>
      </c>
      <c r="E30" s="517">
        <v>4802</v>
      </c>
      <c r="F30" s="517">
        <v>4695</v>
      </c>
      <c r="G30" s="517">
        <v>4682</v>
      </c>
      <c r="H30" s="517">
        <v>4720</v>
      </c>
      <c r="I30" s="517">
        <v>4802</v>
      </c>
      <c r="J30" s="517">
        <v>5000</v>
      </c>
      <c r="K30" s="517">
        <v>4995</v>
      </c>
      <c r="L30" s="517">
        <v>4900</v>
      </c>
      <c r="M30" s="517">
        <v>4748</v>
      </c>
      <c r="N30" s="517">
        <v>4543</v>
      </c>
      <c r="O30" s="517">
        <v>4390</v>
      </c>
      <c r="P30" s="517">
        <v>4407</v>
      </c>
      <c r="Q30" s="517">
        <v>4458</v>
      </c>
      <c r="R30" s="517">
        <v>4441</v>
      </c>
      <c r="S30" s="517">
        <v>4496</v>
      </c>
      <c r="T30" s="517">
        <v>4527</v>
      </c>
      <c r="U30" s="517">
        <v>4724</v>
      </c>
      <c r="V30" s="517">
        <v>4838</v>
      </c>
      <c r="W30" s="517">
        <v>5024</v>
      </c>
      <c r="X30" s="517">
        <v>5131</v>
      </c>
      <c r="Y30" s="517">
        <v>5037</v>
      </c>
      <c r="Z30" s="517">
        <v>5144</v>
      </c>
      <c r="AA30" s="517">
        <v>5143</v>
      </c>
      <c r="AB30" s="517">
        <v>5095</v>
      </c>
      <c r="AC30" s="517">
        <v>4935</v>
      </c>
      <c r="AD30" s="517">
        <v>4850</v>
      </c>
      <c r="AE30" s="517">
        <v>4739</v>
      </c>
      <c r="AF30" s="517">
        <v>4618</v>
      </c>
      <c r="AG30" s="517">
        <v>4450</v>
      </c>
      <c r="AH30" s="517">
        <v>4211</v>
      </c>
      <c r="AI30" s="517">
        <v>4014</v>
      </c>
      <c r="AJ30" s="517">
        <v>4065</v>
      </c>
      <c r="AK30" s="517">
        <v>4457</v>
      </c>
      <c r="AL30" s="517">
        <v>4660</v>
      </c>
      <c r="AM30" s="517">
        <v>4793</v>
      </c>
      <c r="AN30" s="517">
        <v>4661</v>
      </c>
      <c r="AO30" s="517">
        <v>4305</v>
      </c>
      <c r="AP30" s="517">
        <v>4020</v>
      </c>
      <c r="AQ30" s="517">
        <v>3705</v>
      </c>
      <c r="AR30" s="517">
        <v>3509</v>
      </c>
      <c r="AS30" s="517">
        <v>3452</v>
      </c>
      <c r="AT30" s="517">
        <v>3377</v>
      </c>
      <c r="AU30" s="517">
        <v>3436</v>
      </c>
      <c r="AV30" s="517">
        <v>3392</v>
      </c>
      <c r="AW30" s="517">
        <v>3374</v>
      </c>
      <c r="AX30" s="517">
        <v>3342</v>
      </c>
      <c r="AY30" s="517">
        <v>3276</v>
      </c>
      <c r="AZ30" s="517">
        <v>3353</v>
      </c>
      <c r="BA30" s="517">
        <v>3379</v>
      </c>
      <c r="BB30" s="517">
        <v>3482</v>
      </c>
      <c r="BC30" s="517">
        <v>3561</v>
      </c>
      <c r="BD30" s="517">
        <v>3620</v>
      </c>
      <c r="BE30" s="517">
        <v>3792</v>
      </c>
      <c r="BF30" s="517">
        <v>3951</v>
      </c>
      <c r="BG30" s="517">
        <v>4098</v>
      </c>
      <c r="BH30" s="517">
        <v>4171</v>
      </c>
      <c r="BI30" s="517">
        <v>4063</v>
      </c>
      <c r="BJ30" s="517">
        <v>3982</v>
      </c>
      <c r="BK30" s="517">
        <v>3913</v>
      </c>
      <c r="BL30" s="517">
        <v>3772</v>
      </c>
      <c r="BM30" s="517">
        <v>3668</v>
      </c>
      <c r="BN30" s="517">
        <v>3713</v>
      </c>
      <c r="BO30" s="517">
        <v>3612</v>
      </c>
      <c r="BP30" s="517">
        <v>3718</v>
      </c>
      <c r="BQ30" s="517">
        <v>3700</v>
      </c>
      <c r="BR30" s="517">
        <v>3380</v>
      </c>
      <c r="BS30" s="517">
        <v>3302</v>
      </c>
      <c r="BT30" s="517">
        <v>3220</v>
      </c>
      <c r="BU30" s="517">
        <v>3236</v>
      </c>
      <c r="BV30" s="517">
        <v>3401</v>
      </c>
      <c r="BW30" s="517">
        <v>3473</v>
      </c>
      <c r="BX30" s="517">
        <v>3419</v>
      </c>
      <c r="BY30" s="517">
        <v>3377</v>
      </c>
      <c r="BZ30" s="517">
        <v>3249</v>
      </c>
      <c r="CA30" s="517">
        <v>3236</v>
      </c>
      <c r="CB30" s="517">
        <v>3200</v>
      </c>
      <c r="CC30" s="517">
        <v>3182</v>
      </c>
      <c r="CD30" s="517">
        <v>3295</v>
      </c>
      <c r="CE30" s="517">
        <v>3166</v>
      </c>
      <c r="CF30" s="517">
        <v>2891</v>
      </c>
      <c r="CG30" s="517">
        <v>2737</v>
      </c>
      <c r="CH30" s="517">
        <v>2577</v>
      </c>
      <c r="CI30" s="517">
        <v>2405</v>
      </c>
      <c r="CJ30" s="517">
        <v>2517</v>
      </c>
      <c r="CK30" s="517">
        <v>2503</v>
      </c>
      <c r="CL30" s="517">
        <v>2387</v>
      </c>
      <c r="CM30" s="517">
        <v>2409</v>
      </c>
      <c r="CN30" s="517">
        <v>2393</v>
      </c>
      <c r="CO30" s="517">
        <v>2373</v>
      </c>
      <c r="CP30" s="517">
        <v>2388</v>
      </c>
      <c r="CQ30" s="517">
        <v>2357</v>
      </c>
      <c r="CR30" s="517">
        <v>2309</v>
      </c>
      <c r="CS30" s="517">
        <v>2182</v>
      </c>
    </row>
    <row r="31" spans="1:97" customFormat="1" x14ac:dyDescent="0.2">
      <c r="A31" s="506" t="s">
        <v>128</v>
      </c>
      <c r="B31" s="517">
        <v>4735</v>
      </c>
      <c r="C31" s="517">
        <v>4866</v>
      </c>
      <c r="D31" s="517">
        <v>4793</v>
      </c>
      <c r="E31" s="517">
        <v>4802</v>
      </c>
      <c r="F31" s="517">
        <v>4695</v>
      </c>
      <c r="G31" s="517">
        <v>4682</v>
      </c>
      <c r="H31" s="517">
        <v>4720</v>
      </c>
      <c r="I31" s="517">
        <v>4802</v>
      </c>
      <c r="J31" s="517">
        <v>5000</v>
      </c>
      <c r="K31" s="517">
        <v>4995</v>
      </c>
      <c r="L31" s="517">
        <v>4900</v>
      </c>
      <c r="M31" s="517">
        <v>4748</v>
      </c>
      <c r="N31" s="517">
        <v>4543</v>
      </c>
      <c r="O31" s="517">
        <v>4390</v>
      </c>
      <c r="P31" s="517">
        <v>4407</v>
      </c>
      <c r="Q31" s="517">
        <v>4458</v>
      </c>
      <c r="R31" s="517">
        <v>4441</v>
      </c>
      <c r="S31" s="517">
        <v>4496</v>
      </c>
      <c r="T31" s="517">
        <v>4527</v>
      </c>
      <c r="U31" s="517">
        <v>4724</v>
      </c>
      <c r="V31" s="517">
        <v>4838</v>
      </c>
      <c r="W31" s="517">
        <v>5024</v>
      </c>
      <c r="X31" s="517">
        <v>5131</v>
      </c>
      <c r="Y31" s="517">
        <v>5037</v>
      </c>
      <c r="Z31" s="517">
        <v>5144</v>
      </c>
      <c r="AA31" s="517">
        <v>5143</v>
      </c>
      <c r="AB31" s="517">
        <v>5095</v>
      </c>
      <c r="AC31" s="517">
        <v>4935</v>
      </c>
      <c r="AD31" s="517">
        <v>4850</v>
      </c>
      <c r="AE31" s="517">
        <v>4739</v>
      </c>
      <c r="AF31" s="517">
        <v>4618</v>
      </c>
      <c r="AG31" s="517">
        <v>4450</v>
      </c>
      <c r="AH31" s="517">
        <v>4211</v>
      </c>
      <c r="AI31" s="517">
        <v>4014</v>
      </c>
      <c r="AJ31" s="517">
        <v>4065</v>
      </c>
      <c r="AK31" s="517">
        <v>4457</v>
      </c>
      <c r="AL31" s="517">
        <v>4660</v>
      </c>
      <c r="AM31" s="517">
        <v>4793</v>
      </c>
      <c r="AN31" s="517">
        <v>4661</v>
      </c>
      <c r="AO31" s="517">
        <v>4305</v>
      </c>
      <c r="AP31" s="517">
        <v>4020</v>
      </c>
      <c r="AQ31" s="517">
        <v>3705</v>
      </c>
      <c r="AR31" s="517">
        <v>3509</v>
      </c>
      <c r="AS31" s="517">
        <v>3452</v>
      </c>
      <c r="AT31" s="517">
        <v>3377</v>
      </c>
      <c r="AU31" s="517">
        <v>3436</v>
      </c>
      <c r="AV31" s="517">
        <v>3392</v>
      </c>
      <c r="AW31" s="517">
        <v>3374</v>
      </c>
      <c r="AX31" s="517">
        <v>3342</v>
      </c>
      <c r="AY31" s="517">
        <v>3276</v>
      </c>
      <c r="AZ31" s="517">
        <v>3353</v>
      </c>
      <c r="BA31" s="517">
        <v>3379</v>
      </c>
      <c r="BB31" s="517">
        <v>3482</v>
      </c>
      <c r="BC31" s="517">
        <v>3561</v>
      </c>
      <c r="BD31" s="517">
        <v>3620</v>
      </c>
      <c r="BE31" s="517">
        <v>3792</v>
      </c>
      <c r="BF31" s="517">
        <v>3951</v>
      </c>
      <c r="BG31" s="517">
        <v>4098</v>
      </c>
      <c r="BH31" s="517">
        <v>4171</v>
      </c>
      <c r="BI31" s="517">
        <v>4063</v>
      </c>
      <c r="BJ31" s="517">
        <v>3982</v>
      </c>
      <c r="BK31" s="517">
        <v>3913</v>
      </c>
      <c r="BL31" s="517">
        <v>3772</v>
      </c>
      <c r="BM31" s="517">
        <v>3668</v>
      </c>
      <c r="BN31" s="517">
        <v>3713</v>
      </c>
      <c r="BO31" s="517">
        <v>3612</v>
      </c>
      <c r="BP31" s="517">
        <v>3718</v>
      </c>
      <c r="BQ31" s="517">
        <v>3700</v>
      </c>
      <c r="BR31" s="517">
        <v>3380</v>
      </c>
      <c r="BS31" s="517">
        <v>3302</v>
      </c>
      <c r="BT31" s="517">
        <v>3220</v>
      </c>
      <c r="BU31" s="517">
        <v>3236</v>
      </c>
      <c r="BV31" s="517">
        <v>3401</v>
      </c>
      <c r="BW31" s="517">
        <v>3473</v>
      </c>
      <c r="BX31" s="517">
        <v>3419</v>
      </c>
      <c r="BY31" s="517">
        <v>3377</v>
      </c>
      <c r="BZ31" s="517">
        <v>3249</v>
      </c>
      <c r="CA31" s="517">
        <v>3236</v>
      </c>
      <c r="CB31" s="517">
        <v>3200</v>
      </c>
      <c r="CC31" s="517">
        <v>3182</v>
      </c>
      <c r="CD31" s="517">
        <v>3295</v>
      </c>
      <c r="CE31" s="517">
        <v>3166</v>
      </c>
      <c r="CF31" s="517">
        <v>2891</v>
      </c>
      <c r="CG31" s="517">
        <v>2737</v>
      </c>
      <c r="CH31" s="517">
        <v>2577</v>
      </c>
      <c r="CI31" s="517">
        <v>2405</v>
      </c>
      <c r="CJ31" s="517">
        <v>2517</v>
      </c>
      <c r="CK31" s="517">
        <v>2503</v>
      </c>
      <c r="CL31" s="517">
        <v>2387</v>
      </c>
      <c r="CM31" s="517">
        <v>2409</v>
      </c>
      <c r="CN31" s="517">
        <v>2393</v>
      </c>
      <c r="CO31" s="517">
        <v>2373</v>
      </c>
      <c r="CP31" s="517">
        <v>2388</v>
      </c>
      <c r="CQ31" s="517">
        <v>2357</v>
      </c>
      <c r="CR31" s="517">
        <v>2309</v>
      </c>
      <c r="CS31" s="517">
        <v>2182</v>
      </c>
    </row>
    <row r="32" spans="1:97" customFormat="1" x14ac:dyDescent="0.2">
      <c r="A32" s="506" t="s">
        <v>129</v>
      </c>
      <c r="B32" s="517">
        <v>4735</v>
      </c>
      <c r="C32" s="517">
        <v>4866</v>
      </c>
      <c r="D32" s="517">
        <v>4793</v>
      </c>
      <c r="E32" s="517">
        <v>4802</v>
      </c>
      <c r="F32" s="517">
        <v>4695</v>
      </c>
      <c r="G32" s="517">
        <v>4682</v>
      </c>
      <c r="H32" s="517">
        <v>4720</v>
      </c>
      <c r="I32" s="517">
        <v>4802</v>
      </c>
      <c r="J32" s="517">
        <v>5000</v>
      </c>
      <c r="K32" s="517">
        <v>4995</v>
      </c>
      <c r="L32" s="517">
        <v>4900</v>
      </c>
      <c r="M32" s="517">
        <v>4748</v>
      </c>
      <c r="N32" s="517">
        <v>4543</v>
      </c>
      <c r="O32" s="517">
        <v>4390</v>
      </c>
      <c r="P32" s="517">
        <v>4407</v>
      </c>
      <c r="Q32" s="517">
        <v>4458</v>
      </c>
      <c r="R32" s="517">
        <v>4441</v>
      </c>
      <c r="S32" s="517">
        <v>4496</v>
      </c>
      <c r="T32" s="517">
        <v>4527</v>
      </c>
      <c r="U32" s="517">
        <v>4724</v>
      </c>
      <c r="V32" s="517">
        <v>4838</v>
      </c>
      <c r="W32" s="517">
        <v>5024</v>
      </c>
      <c r="X32" s="517">
        <v>5131</v>
      </c>
      <c r="Y32" s="517">
        <v>5037</v>
      </c>
      <c r="Z32" s="517">
        <v>5144</v>
      </c>
      <c r="AA32" s="517">
        <v>5143</v>
      </c>
      <c r="AB32" s="517">
        <v>5095</v>
      </c>
      <c r="AC32" s="517">
        <v>4935</v>
      </c>
      <c r="AD32" s="517">
        <v>4850</v>
      </c>
      <c r="AE32" s="517">
        <v>4739</v>
      </c>
      <c r="AF32" s="517">
        <v>4618</v>
      </c>
      <c r="AG32" s="517">
        <v>4450</v>
      </c>
      <c r="AH32" s="517">
        <v>4211</v>
      </c>
      <c r="AI32" s="517">
        <v>4014</v>
      </c>
      <c r="AJ32" s="517">
        <v>4065</v>
      </c>
      <c r="AK32" s="517">
        <v>4457</v>
      </c>
      <c r="AL32" s="517">
        <v>4660</v>
      </c>
      <c r="AM32" s="517">
        <v>4793</v>
      </c>
      <c r="AN32" s="517">
        <v>4661</v>
      </c>
      <c r="AO32" s="517">
        <v>4305</v>
      </c>
      <c r="AP32" s="517">
        <v>4020</v>
      </c>
      <c r="AQ32" s="517">
        <v>3705</v>
      </c>
      <c r="AR32" s="517">
        <v>3509</v>
      </c>
      <c r="AS32" s="517">
        <v>3452</v>
      </c>
      <c r="AT32" s="517">
        <v>3377</v>
      </c>
      <c r="AU32" s="517">
        <v>3436</v>
      </c>
      <c r="AV32" s="517">
        <v>3392</v>
      </c>
      <c r="AW32" s="517">
        <v>3374</v>
      </c>
      <c r="AX32" s="517">
        <v>3342</v>
      </c>
      <c r="AY32" s="517">
        <v>3276</v>
      </c>
      <c r="AZ32" s="517">
        <v>3353</v>
      </c>
      <c r="BA32" s="517">
        <v>3379</v>
      </c>
      <c r="BB32" s="517">
        <v>3482</v>
      </c>
      <c r="BC32" s="517">
        <v>3561</v>
      </c>
      <c r="BD32" s="517">
        <v>3620</v>
      </c>
      <c r="BE32" s="517">
        <v>3792</v>
      </c>
      <c r="BF32" s="517">
        <v>3951</v>
      </c>
      <c r="BG32" s="517">
        <v>4098</v>
      </c>
      <c r="BH32" s="517">
        <v>4171</v>
      </c>
      <c r="BI32" s="517">
        <v>4063</v>
      </c>
      <c r="BJ32" s="517">
        <v>3982</v>
      </c>
      <c r="BK32" s="517">
        <v>3913</v>
      </c>
      <c r="BL32" s="517">
        <v>3772</v>
      </c>
      <c r="BM32" s="517">
        <v>3668</v>
      </c>
      <c r="BN32" s="517">
        <v>3713</v>
      </c>
      <c r="BO32" s="517">
        <v>3612</v>
      </c>
      <c r="BP32" s="517">
        <v>3718</v>
      </c>
      <c r="BQ32" s="517">
        <v>3700</v>
      </c>
      <c r="BR32" s="517">
        <v>3380</v>
      </c>
      <c r="BS32" s="517">
        <v>3302</v>
      </c>
      <c r="BT32" s="517">
        <v>3220</v>
      </c>
      <c r="BU32" s="517">
        <v>3236</v>
      </c>
      <c r="BV32" s="517">
        <v>3401</v>
      </c>
      <c r="BW32" s="517">
        <v>3473</v>
      </c>
      <c r="BX32" s="517">
        <v>3419</v>
      </c>
      <c r="BY32" s="517">
        <v>3377</v>
      </c>
      <c r="BZ32" s="517">
        <v>3249</v>
      </c>
      <c r="CA32" s="517">
        <v>3236</v>
      </c>
      <c r="CB32" s="517">
        <v>3200</v>
      </c>
      <c r="CC32" s="517">
        <v>3182</v>
      </c>
      <c r="CD32" s="517">
        <v>3295</v>
      </c>
      <c r="CE32" s="517">
        <v>3166</v>
      </c>
      <c r="CF32" s="517">
        <v>2891</v>
      </c>
      <c r="CG32" s="517">
        <v>2737</v>
      </c>
      <c r="CH32" s="517">
        <v>2577</v>
      </c>
      <c r="CI32" s="517">
        <v>2405</v>
      </c>
      <c r="CJ32" s="517">
        <v>2517</v>
      </c>
      <c r="CK32" s="517">
        <v>2503</v>
      </c>
      <c r="CL32" s="517">
        <v>2387</v>
      </c>
      <c r="CM32" s="517">
        <v>2409</v>
      </c>
      <c r="CN32" s="517">
        <v>2393</v>
      </c>
      <c r="CO32" s="517">
        <v>2373</v>
      </c>
      <c r="CP32" s="517">
        <v>2388</v>
      </c>
      <c r="CQ32" s="517">
        <v>2357</v>
      </c>
      <c r="CR32" s="517">
        <v>2309</v>
      </c>
      <c r="CS32" s="517">
        <v>2182</v>
      </c>
    </row>
    <row r="33" spans="1:97" customFormat="1" x14ac:dyDescent="0.2">
      <c r="A33" s="506" t="s">
        <v>130</v>
      </c>
      <c r="B33" s="517">
        <v>4735</v>
      </c>
      <c r="C33" s="517">
        <v>4866</v>
      </c>
      <c r="D33" s="517">
        <v>4793</v>
      </c>
      <c r="E33" s="517">
        <v>4802</v>
      </c>
      <c r="F33" s="517">
        <v>4695</v>
      </c>
      <c r="G33" s="517">
        <v>4682</v>
      </c>
      <c r="H33" s="517">
        <v>4720</v>
      </c>
      <c r="I33" s="517">
        <v>4802</v>
      </c>
      <c r="J33" s="517">
        <v>5000</v>
      </c>
      <c r="K33" s="517">
        <v>4995</v>
      </c>
      <c r="L33" s="517">
        <v>4900</v>
      </c>
      <c r="M33" s="517">
        <v>4748</v>
      </c>
      <c r="N33" s="517">
        <v>4543</v>
      </c>
      <c r="O33" s="517">
        <v>4390</v>
      </c>
      <c r="P33" s="517">
        <v>4407</v>
      </c>
      <c r="Q33" s="517">
        <v>4458</v>
      </c>
      <c r="R33" s="517">
        <v>4441</v>
      </c>
      <c r="S33" s="517">
        <v>4496</v>
      </c>
      <c r="T33" s="517">
        <v>4527</v>
      </c>
      <c r="U33" s="517">
        <v>4724</v>
      </c>
      <c r="V33" s="517">
        <v>4838</v>
      </c>
      <c r="W33" s="517">
        <v>5024</v>
      </c>
      <c r="X33" s="517">
        <v>5131</v>
      </c>
      <c r="Y33" s="517">
        <v>5037</v>
      </c>
      <c r="Z33" s="517">
        <v>5144</v>
      </c>
      <c r="AA33" s="517">
        <v>5143</v>
      </c>
      <c r="AB33" s="517">
        <v>5095</v>
      </c>
      <c r="AC33" s="517">
        <v>4935</v>
      </c>
      <c r="AD33" s="517">
        <v>4850</v>
      </c>
      <c r="AE33" s="517">
        <v>4739</v>
      </c>
      <c r="AF33" s="517">
        <v>4618</v>
      </c>
      <c r="AG33" s="517">
        <v>4450</v>
      </c>
      <c r="AH33" s="517">
        <v>4211</v>
      </c>
      <c r="AI33" s="517">
        <v>4014</v>
      </c>
      <c r="AJ33" s="517">
        <v>4065</v>
      </c>
      <c r="AK33" s="517">
        <v>4457</v>
      </c>
      <c r="AL33" s="517">
        <v>4660</v>
      </c>
      <c r="AM33" s="517">
        <v>4793</v>
      </c>
      <c r="AN33" s="517">
        <v>4661</v>
      </c>
      <c r="AO33" s="517">
        <v>4305</v>
      </c>
      <c r="AP33" s="517">
        <v>4020</v>
      </c>
      <c r="AQ33" s="517">
        <v>3705</v>
      </c>
      <c r="AR33" s="517">
        <v>3509</v>
      </c>
      <c r="AS33" s="517">
        <v>3452</v>
      </c>
      <c r="AT33" s="517">
        <v>3377</v>
      </c>
      <c r="AU33" s="517">
        <v>3436</v>
      </c>
      <c r="AV33" s="517">
        <v>3392</v>
      </c>
      <c r="AW33" s="517">
        <v>3374</v>
      </c>
      <c r="AX33" s="517">
        <v>3342</v>
      </c>
      <c r="AY33" s="517">
        <v>3276</v>
      </c>
      <c r="AZ33" s="517">
        <v>3353</v>
      </c>
      <c r="BA33" s="517">
        <v>3379</v>
      </c>
      <c r="BB33" s="517">
        <v>3482</v>
      </c>
      <c r="BC33" s="517">
        <v>3561</v>
      </c>
      <c r="BD33" s="517">
        <v>3620</v>
      </c>
      <c r="BE33" s="517">
        <v>3792</v>
      </c>
      <c r="BF33" s="517">
        <v>3951</v>
      </c>
      <c r="BG33" s="517">
        <v>4098</v>
      </c>
      <c r="BH33" s="517">
        <v>4171</v>
      </c>
      <c r="BI33" s="517">
        <v>4063</v>
      </c>
      <c r="BJ33" s="517">
        <v>3982</v>
      </c>
      <c r="BK33" s="517">
        <v>3913</v>
      </c>
      <c r="BL33" s="517">
        <v>3772</v>
      </c>
      <c r="BM33" s="517">
        <v>3668</v>
      </c>
      <c r="BN33" s="517">
        <v>3713</v>
      </c>
      <c r="BO33" s="517">
        <v>3612</v>
      </c>
      <c r="BP33" s="517">
        <v>3718</v>
      </c>
      <c r="BQ33" s="517">
        <v>3700</v>
      </c>
      <c r="BR33" s="517">
        <v>3380</v>
      </c>
      <c r="BS33" s="517">
        <v>3302</v>
      </c>
      <c r="BT33" s="517">
        <v>3220</v>
      </c>
      <c r="BU33" s="517">
        <v>3236</v>
      </c>
      <c r="BV33" s="517">
        <v>3401</v>
      </c>
      <c r="BW33" s="517">
        <v>3473</v>
      </c>
      <c r="BX33" s="517">
        <v>3419</v>
      </c>
      <c r="BY33" s="517">
        <v>3377</v>
      </c>
      <c r="BZ33" s="517">
        <v>3249</v>
      </c>
      <c r="CA33" s="517">
        <v>3236</v>
      </c>
      <c r="CB33" s="517">
        <v>3200</v>
      </c>
      <c r="CC33" s="517">
        <v>3182</v>
      </c>
      <c r="CD33" s="517">
        <v>3295</v>
      </c>
      <c r="CE33" s="517">
        <v>3166</v>
      </c>
      <c r="CF33" s="517">
        <v>2891</v>
      </c>
      <c r="CG33" s="517">
        <v>2737</v>
      </c>
      <c r="CH33" s="517">
        <v>2577</v>
      </c>
      <c r="CI33" s="517">
        <v>2405</v>
      </c>
      <c r="CJ33" s="517">
        <v>2517</v>
      </c>
      <c r="CK33" s="517">
        <v>2503</v>
      </c>
      <c r="CL33" s="517">
        <v>2387</v>
      </c>
      <c r="CM33" s="517">
        <v>2409</v>
      </c>
      <c r="CN33" s="517">
        <v>2393</v>
      </c>
      <c r="CO33" s="517">
        <v>2373</v>
      </c>
      <c r="CP33" s="517">
        <v>2388</v>
      </c>
      <c r="CQ33" s="517">
        <v>2357</v>
      </c>
      <c r="CR33" s="517">
        <v>2309</v>
      </c>
      <c r="CS33" s="517">
        <v>2182</v>
      </c>
    </row>
    <row r="34" spans="1:97" customFormat="1" x14ac:dyDescent="0.2">
      <c r="A34" s="506" t="s">
        <v>570</v>
      </c>
      <c r="B34" s="517">
        <v>5315</v>
      </c>
      <c r="C34" s="517">
        <v>4933</v>
      </c>
      <c r="D34" s="517">
        <v>4744</v>
      </c>
      <c r="E34" s="517">
        <v>4703</v>
      </c>
      <c r="F34" s="517">
        <v>4735</v>
      </c>
      <c r="G34" s="517">
        <v>4866</v>
      </c>
      <c r="H34" s="517">
        <v>4792</v>
      </c>
      <c r="I34" s="517">
        <v>4801</v>
      </c>
      <c r="J34" s="517">
        <v>4694</v>
      </c>
      <c r="K34" s="517">
        <v>4680</v>
      </c>
      <c r="L34" s="517">
        <v>4719</v>
      </c>
      <c r="M34" s="517">
        <v>4799</v>
      </c>
      <c r="N34" s="517">
        <v>4995</v>
      </c>
      <c r="O34" s="517">
        <v>4988</v>
      </c>
      <c r="P34" s="517">
        <v>4892</v>
      </c>
      <c r="Q34" s="517">
        <v>4741</v>
      </c>
      <c r="R34" s="517">
        <v>4536</v>
      </c>
      <c r="S34" s="517">
        <v>4386</v>
      </c>
      <c r="T34" s="517">
        <v>4404</v>
      </c>
      <c r="U34" s="517">
        <v>4453</v>
      </c>
      <c r="V34" s="517">
        <v>4438</v>
      </c>
      <c r="W34" s="517">
        <v>4492</v>
      </c>
      <c r="X34" s="517">
        <v>4522</v>
      </c>
      <c r="Y34" s="517">
        <v>4722</v>
      </c>
      <c r="Z34" s="517">
        <v>4836</v>
      </c>
      <c r="AA34" s="517">
        <v>5023</v>
      </c>
      <c r="AB34" s="517">
        <v>5130</v>
      </c>
      <c r="AC34" s="517">
        <v>5036</v>
      </c>
      <c r="AD34" s="517">
        <v>5142</v>
      </c>
      <c r="AE34" s="517">
        <v>5140</v>
      </c>
      <c r="AF34" s="517">
        <v>5093</v>
      </c>
      <c r="AG34" s="517">
        <v>4930</v>
      </c>
      <c r="AH34" s="517">
        <v>4846</v>
      </c>
      <c r="AI34" s="517">
        <v>4736</v>
      </c>
      <c r="AJ34" s="517">
        <v>4615</v>
      </c>
      <c r="AK34" s="517">
        <v>4449</v>
      </c>
      <c r="AL34" s="517">
        <v>4210</v>
      </c>
      <c r="AM34" s="517">
        <v>4013</v>
      </c>
      <c r="AN34" s="517">
        <v>4063</v>
      </c>
      <c r="AO34" s="517">
        <v>4456</v>
      </c>
      <c r="AP34" s="517">
        <v>4659</v>
      </c>
      <c r="AQ34" s="517">
        <v>4792</v>
      </c>
      <c r="AR34" s="517">
        <v>4661</v>
      </c>
      <c r="AS34" s="517">
        <v>4305</v>
      </c>
      <c r="AT34" s="517">
        <v>4019</v>
      </c>
      <c r="AU34" s="517">
        <v>3704</v>
      </c>
      <c r="AV34" s="517">
        <v>3507</v>
      </c>
      <c r="AW34" s="517">
        <v>3450</v>
      </c>
      <c r="AX34" s="517">
        <v>3376</v>
      </c>
      <c r="AY34" s="517">
        <v>3435</v>
      </c>
      <c r="AZ34" s="517">
        <v>3392</v>
      </c>
      <c r="BA34" s="517">
        <v>3374</v>
      </c>
      <c r="BB34" s="517">
        <v>3342</v>
      </c>
      <c r="BC34" s="517">
        <v>3276</v>
      </c>
      <c r="BD34" s="517">
        <v>3353</v>
      </c>
      <c r="BE34" s="517">
        <v>3379</v>
      </c>
      <c r="BF34" s="517">
        <v>3481</v>
      </c>
      <c r="BG34" s="517">
        <v>3560</v>
      </c>
      <c r="BH34" s="517">
        <v>3619</v>
      </c>
      <c r="BI34" s="517">
        <v>3791</v>
      </c>
      <c r="BJ34" s="517">
        <v>3951</v>
      </c>
      <c r="BK34" s="517">
        <v>4098</v>
      </c>
      <c r="BL34" s="517">
        <v>4171</v>
      </c>
      <c r="BM34" s="517">
        <v>4063</v>
      </c>
      <c r="BN34" s="517">
        <v>3982</v>
      </c>
      <c r="BO34" s="517">
        <v>3913</v>
      </c>
      <c r="BP34" s="517">
        <v>3772</v>
      </c>
      <c r="BQ34" s="517">
        <v>3668</v>
      </c>
      <c r="BR34" s="517">
        <v>3713</v>
      </c>
      <c r="BS34" s="517">
        <v>3612</v>
      </c>
      <c r="BT34" s="517">
        <v>3718</v>
      </c>
      <c r="BU34" s="517">
        <v>3700</v>
      </c>
      <c r="BV34" s="517">
        <v>3380</v>
      </c>
      <c r="BW34" s="517">
        <v>3302</v>
      </c>
      <c r="BX34" s="517">
        <v>3220</v>
      </c>
      <c r="BY34" s="517">
        <v>3232</v>
      </c>
      <c r="BZ34" s="517">
        <v>3397</v>
      </c>
      <c r="CA34" s="517">
        <v>3469</v>
      </c>
      <c r="CB34" s="517">
        <v>3415</v>
      </c>
      <c r="CC34" s="517">
        <v>3377</v>
      </c>
      <c r="CD34" s="517">
        <v>3249</v>
      </c>
      <c r="CE34" s="517">
        <v>3236</v>
      </c>
      <c r="CF34" s="517">
        <v>3200</v>
      </c>
      <c r="CG34" s="517">
        <v>3181</v>
      </c>
      <c r="CH34" s="517">
        <v>3294</v>
      </c>
      <c r="CI34" s="517">
        <v>3165</v>
      </c>
      <c r="CJ34" s="517">
        <v>2890</v>
      </c>
      <c r="CK34" s="517">
        <v>2737</v>
      </c>
      <c r="CL34" s="517">
        <v>2577</v>
      </c>
      <c r="CM34" s="517">
        <v>2405</v>
      </c>
      <c r="CN34" s="517">
        <v>2517</v>
      </c>
      <c r="CO34" s="517">
        <v>2503</v>
      </c>
      <c r="CP34" s="517">
        <v>2387</v>
      </c>
      <c r="CQ34" s="517">
        <v>2409</v>
      </c>
      <c r="CR34" s="517">
        <v>2393</v>
      </c>
      <c r="CS34" s="517">
        <v>2373</v>
      </c>
    </row>
    <row r="35" spans="1:97" customFormat="1" x14ac:dyDescent="0.2">
      <c r="A35" s="506" t="s">
        <v>571</v>
      </c>
      <c r="B35" s="517">
        <v>5315</v>
      </c>
      <c r="C35" s="517">
        <v>4933</v>
      </c>
      <c r="D35" s="517">
        <v>4744</v>
      </c>
      <c r="E35" s="517">
        <v>4703</v>
      </c>
      <c r="F35" s="517">
        <v>4735</v>
      </c>
      <c r="G35" s="517">
        <v>4866</v>
      </c>
      <c r="H35" s="517">
        <v>4792</v>
      </c>
      <c r="I35" s="517">
        <v>4801</v>
      </c>
      <c r="J35" s="517">
        <v>4694</v>
      </c>
      <c r="K35" s="517">
        <v>4680</v>
      </c>
      <c r="L35" s="517">
        <v>4719</v>
      </c>
      <c r="M35" s="517">
        <v>4799</v>
      </c>
      <c r="N35" s="517">
        <v>4995</v>
      </c>
      <c r="O35" s="517">
        <v>4988</v>
      </c>
      <c r="P35" s="517">
        <v>4892</v>
      </c>
      <c r="Q35" s="517">
        <v>4741</v>
      </c>
      <c r="R35" s="517">
        <v>4536</v>
      </c>
      <c r="S35" s="517">
        <v>4386</v>
      </c>
      <c r="T35" s="517">
        <v>4404</v>
      </c>
      <c r="U35" s="517">
        <v>4453</v>
      </c>
      <c r="V35" s="517">
        <v>4438</v>
      </c>
      <c r="W35" s="517">
        <v>4492</v>
      </c>
      <c r="X35" s="517">
        <v>4522</v>
      </c>
      <c r="Y35" s="517">
        <v>4722</v>
      </c>
      <c r="Z35" s="517">
        <v>4836</v>
      </c>
      <c r="AA35" s="517">
        <v>5023</v>
      </c>
      <c r="AB35" s="517">
        <v>5130</v>
      </c>
      <c r="AC35" s="517">
        <v>5036</v>
      </c>
      <c r="AD35" s="517">
        <v>5142</v>
      </c>
      <c r="AE35" s="517">
        <v>5140</v>
      </c>
      <c r="AF35" s="517">
        <v>5093</v>
      </c>
      <c r="AG35" s="517">
        <v>4930</v>
      </c>
      <c r="AH35" s="517">
        <v>4846</v>
      </c>
      <c r="AI35" s="517">
        <v>4736</v>
      </c>
      <c r="AJ35" s="517">
        <v>4615</v>
      </c>
      <c r="AK35" s="517">
        <v>4449</v>
      </c>
      <c r="AL35" s="517">
        <v>4210</v>
      </c>
      <c r="AM35" s="517">
        <v>4013</v>
      </c>
      <c r="AN35" s="517">
        <v>4063</v>
      </c>
      <c r="AO35" s="517">
        <v>4456</v>
      </c>
      <c r="AP35" s="517">
        <v>4659</v>
      </c>
      <c r="AQ35" s="517">
        <v>4792</v>
      </c>
      <c r="AR35" s="517">
        <v>4661</v>
      </c>
      <c r="AS35" s="517">
        <v>4305</v>
      </c>
      <c r="AT35" s="517">
        <v>4019</v>
      </c>
      <c r="AU35" s="517">
        <v>3704</v>
      </c>
      <c r="AV35" s="517">
        <v>3507</v>
      </c>
      <c r="AW35" s="517">
        <v>3450</v>
      </c>
      <c r="AX35" s="517">
        <v>3376</v>
      </c>
      <c r="AY35" s="517">
        <v>3435</v>
      </c>
      <c r="AZ35" s="517">
        <v>3392</v>
      </c>
      <c r="BA35" s="517">
        <v>3374</v>
      </c>
      <c r="BB35" s="517">
        <v>3342</v>
      </c>
      <c r="BC35" s="517">
        <v>3276</v>
      </c>
      <c r="BD35" s="517">
        <v>3353</v>
      </c>
      <c r="BE35" s="517">
        <v>3379</v>
      </c>
      <c r="BF35" s="517">
        <v>3481</v>
      </c>
      <c r="BG35" s="517">
        <v>3560</v>
      </c>
      <c r="BH35" s="517">
        <v>3619</v>
      </c>
      <c r="BI35" s="517">
        <v>3791</v>
      </c>
      <c r="BJ35" s="517">
        <v>3951</v>
      </c>
      <c r="BK35" s="517">
        <v>4098</v>
      </c>
      <c r="BL35" s="517">
        <v>4171</v>
      </c>
      <c r="BM35" s="517">
        <v>4063</v>
      </c>
      <c r="BN35" s="517">
        <v>3982</v>
      </c>
      <c r="BO35" s="517">
        <v>3913</v>
      </c>
      <c r="BP35" s="517">
        <v>3772</v>
      </c>
      <c r="BQ35" s="517">
        <v>3668</v>
      </c>
      <c r="BR35" s="517">
        <v>3713</v>
      </c>
      <c r="BS35" s="517">
        <v>3612</v>
      </c>
      <c r="BT35" s="517">
        <v>3718</v>
      </c>
      <c r="BU35" s="517">
        <v>3700</v>
      </c>
      <c r="BV35" s="517">
        <v>3380</v>
      </c>
      <c r="BW35" s="517">
        <v>3302</v>
      </c>
      <c r="BX35" s="517">
        <v>3220</v>
      </c>
      <c r="BY35" s="517">
        <v>3232</v>
      </c>
      <c r="BZ35" s="517">
        <v>3397</v>
      </c>
      <c r="CA35" s="517">
        <v>3469</v>
      </c>
      <c r="CB35" s="517">
        <v>3415</v>
      </c>
      <c r="CC35" s="517">
        <v>3377</v>
      </c>
      <c r="CD35" s="517">
        <v>3249</v>
      </c>
      <c r="CE35" s="517">
        <v>3236</v>
      </c>
      <c r="CF35" s="517">
        <v>3200</v>
      </c>
      <c r="CG35" s="517">
        <v>3181</v>
      </c>
      <c r="CH35" s="517">
        <v>3294</v>
      </c>
      <c r="CI35" s="517">
        <v>3165</v>
      </c>
      <c r="CJ35" s="517">
        <v>2890</v>
      </c>
      <c r="CK35" s="517">
        <v>2737</v>
      </c>
      <c r="CL35" s="517">
        <v>2577</v>
      </c>
      <c r="CM35" s="517">
        <v>2405</v>
      </c>
      <c r="CN35" s="517">
        <v>2517</v>
      </c>
      <c r="CO35" s="517">
        <v>2503</v>
      </c>
      <c r="CP35" s="517">
        <v>2387</v>
      </c>
      <c r="CQ35" s="517">
        <v>2409</v>
      </c>
      <c r="CR35" s="517">
        <v>2393</v>
      </c>
      <c r="CS35" s="517">
        <v>2373</v>
      </c>
    </row>
    <row r="36" spans="1:97" customFormat="1" x14ac:dyDescent="0.2">
      <c r="A36" s="506" t="s">
        <v>572</v>
      </c>
      <c r="B36" s="517">
        <v>5315</v>
      </c>
      <c r="C36" s="517">
        <v>4933</v>
      </c>
      <c r="D36" s="517">
        <v>4744</v>
      </c>
      <c r="E36" s="517">
        <v>4703</v>
      </c>
      <c r="F36" s="517">
        <v>4735</v>
      </c>
      <c r="G36" s="517">
        <v>4866</v>
      </c>
      <c r="H36" s="517">
        <v>4792</v>
      </c>
      <c r="I36" s="517">
        <v>4801</v>
      </c>
      <c r="J36" s="517">
        <v>4694</v>
      </c>
      <c r="K36" s="517">
        <v>4680</v>
      </c>
      <c r="L36" s="517">
        <v>4719</v>
      </c>
      <c r="M36" s="517">
        <v>4799</v>
      </c>
      <c r="N36" s="517">
        <v>4995</v>
      </c>
      <c r="O36" s="517">
        <v>4988</v>
      </c>
      <c r="P36" s="517">
        <v>4892</v>
      </c>
      <c r="Q36" s="517">
        <v>4741</v>
      </c>
      <c r="R36" s="517">
        <v>4536</v>
      </c>
      <c r="S36" s="517">
        <v>4386</v>
      </c>
      <c r="T36" s="517">
        <v>4404</v>
      </c>
      <c r="U36" s="517">
        <v>4453</v>
      </c>
      <c r="V36" s="517">
        <v>4438</v>
      </c>
      <c r="W36" s="517">
        <v>4492</v>
      </c>
      <c r="X36" s="517">
        <v>4522</v>
      </c>
      <c r="Y36" s="517">
        <v>4722</v>
      </c>
      <c r="Z36" s="517">
        <v>4836</v>
      </c>
      <c r="AA36" s="517">
        <v>5023</v>
      </c>
      <c r="AB36" s="517">
        <v>5130</v>
      </c>
      <c r="AC36" s="517">
        <v>5036</v>
      </c>
      <c r="AD36" s="517">
        <v>5142</v>
      </c>
      <c r="AE36" s="517">
        <v>5140</v>
      </c>
      <c r="AF36" s="517">
        <v>5093</v>
      </c>
      <c r="AG36" s="517">
        <v>4930</v>
      </c>
      <c r="AH36" s="517">
        <v>4846</v>
      </c>
      <c r="AI36" s="517">
        <v>4736</v>
      </c>
      <c r="AJ36" s="517">
        <v>4615</v>
      </c>
      <c r="AK36" s="517">
        <v>4449</v>
      </c>
      <c r="AL36" s="517">
        <v>4210</v>
      </c>
      <c r="AM36" s="517">
        <v>4013</v>
      </c>
      <c r="AN36" s="517">
        <v>4063</v>
      </c>
      <c r="AO36" s="517">
        <v>4456</v>
      </c>
      <c r="AP36" s="517">
        <v>4659</v>
      </c>
      <c r="AQ36" s="517">
        <v>4792</v>
      </c>
      <c r="AR36" s="517">
        <v>4661</v>
      </c>
      <c r="AS36" s="517">
        <v>4305</v>
      </c>
      <c r="AT36" s="517">
        <v>4019</v>
      </c>
      <c r="AU36" s="517">
        <v>3704</v>
      </c>
      <c r="AV36" s="517">
        <v>3507</v>
      </c>
      <c r="AW36" s="517">
        <v>3450</v>
      </c>
      <c r="AX36" s="517">
        <v>3376</v>
      </c>
      <c r="AY36" s="517">
        <v>3435</v>
      </c>
      <c r="AZ36" s="517">
        <v>3392</v>
      </c>
      <c r="BA36" s="517">
        <v>3374</v>
      </c>
      <c r="BB36" s="517">
        <v>3342</v>
      </c>
      <c r="BC36" s="517">
        <v>3276</v>
      </c>
      <c r="BD36" s="517">
        <v>3353</v>
      </c>
      <c r="BE36" s="517">
        <v>3379</v>
      </c>
      <c r="BF36" s="517">
        <v>3481</v>
      </c>
      <c r="BG36" s="517">
        <v>3560</v>
      </c>
      <c r="BH36" s="517">
        <v>3619</v>
      </c>
      <c r="BI36" s="517">
        <v>3791</v>
      </c>
      <c r="BJ36" s="517">
        <v>3951</v>
      </c>
      <c r="BK36" s="517">
        <v>4098</v>
      </c>
      <c r="BL36" s="517">
        <v>4171</v>
      </c>
      <c r="BM36" s="517">
        <v>4063</v>
      </c>
      <c r="BN36" s="517">
        <v>3982</v>
      </c>
      <c r="BO36" s="517">
        <v>3913</v>
      </c>
      <c r="BP36" s="517">
        <v>3772</v>
      </c>
      <c r="BQ36" s="517">
        <v>3668</v>
      </c>
      <c r="BR36" s="517">
        <v>3713</v>
      </c>
      <c r="BS36" s="517">
        <v>3612</v>
      </c>
      <c r="BT36" s="517">
        <v>3718</v>
      </c>
      <c r="BU36" s="517">
        <v>3700</v>
      </c>
      <c r="BV36" s="517">
        <v>3380</v>
      </c>
      <c r="BW36" s="517">
        <v>3302</v>
      </c>
      <c r="BX36" s="517">
        <v>3220</v>
      </c>
      <c r="BY36" s="517">
        <v>3232</v>
      </c>
      <c r="BZ36" s="517">
        <v>3397</v>
      </c>
      <c r="CA36" s="517">
        <v>3469</v>
      </c>
      <c r="CB36" s="517">
        <v>3415</v>
      </c>
      <c r="CC36" s="517">
        <v>3377</v>
      </c>
      <c r="CD36" s="517">
        <v>3249</v>
      </c>
      <c r="CE36" s="517">
        <v>3236</v>
      </c>
      <c r="CF36" s="517">
        <v>3200</v>
      </c>
      <c r="CG36" s="517">
        <v>3181</v>
      </c>
      <c r="CH36" s="517">
        <v>3294</v>
      </c>
      <c r="CI36" s="517">
        <v>3165</v>
      </c>
      <c r="CJ36" s="517">
        <v>2890</v>
      </c>
      <c r="CK36" s="517">
        <v>2737</v>
      </c>
      <c r="CL36" s="517">
        <v>2577</v>
      </c>
      <c r="CM36" s="517">
        <v>2405</v>
      </c>
      <c r="CN36" s="517">
        <v>2517</v>
      </c>
      <c r="CO36" s="517">
        <v>2503</v>
      </c>
      <c r="CP36" s="517">
        <v>2387</v>
      </c>
      <c r="CQ36" s="517">
        <v>2409</v>
      </c>
      <c r="CR36" s="517">
        <v>2393</v>
      </c>
      <c r="CS36" s="517">
        <v>2373</v>
      </c>
    </row>
    <row r="37" spans="1:97" customFormat="1" x14ac:dyDescent="0.2">
      <c r="A37" s="506" t="s">
        <v>573</v>
      </c>
      <c r="B37" s="517">
        <v>5315</v>
      </c>
      <c r="C37" s="517">
        <v>4933</v>
      </c>
      <c r="D37" s="517">
        <v>4744</v>
      </c>
      <c r="E37" s="517">
        <v>4703</v>
      </c>
      <c r="F37" s="517">
        <v>4735</v>
      </c>
      <c r="G37" s="517">
        <v>4866</v>
      </c>
      <c r="H37" s="517">
        <v>4792</v>
      </c>
      <c r="I37" s="517">
        <v>4801</v>
      </c>
      <c r="J37" s="517">
        <v>4694</v>
      </c>
      <c r="K37" s="517">
        <v>4680</v>
      </c>
      <c r="L37" s="517">
        <v>4719</v>
      </c>
      <c r="M37" s="517">
        <v>4799</v>
      </c>
      <c r="N37" s="517">
        <v>4995</v>
      </c>
      <c r="O37" s="517">
        <v>4988</v>
      </c>
      <c r="P37" s="517">
        <v>4892</v>
      </c>
      <c r="Q37" s="517">
        <v>4741</v>
      </c>
      <c r="R37" s="517">
        <v>4536</v>
      </c>
      <c r="S37" s="517">
        <v>4386</v>
      </c>
      <c r="T37" s="517">
        <v>4404</v>
      </c>
      <c r="U37" s="517">
        <v>4453</v>
      </c>
      <c r="V37" s="517">
        <v>4438</v>
      </c>
      <c r="W37" s="517">
        <v>4492</v>
      </c>
      <c r="X37" s="517">
        <v>4522</v>
      </c>
      <c r="Y37" s="517">
        <v>4722</v>
      </c>
      <c r="Z37" s="517">
        <v>4836</v>
      </c>
      <c r="AA37" s="517">
        <v>5023</v>
      </c>
      <c r="AB37" s="517">
        <v>5130</v>
      </c>
      <c r="AC37" s="517">
        <v>5036</v>
      </c>
      <c r="AD37" s="517">
        <v>5142</v>
      </c>
      <c r="AE37" s="517">
        <v>5140</v>
      </c>
      <c r="AF37" s="517">
        <v>5093</v>
      </c>
      <c r="AG37" s="517">
        <v>4930</v>
      </c>
      <c r="AH37" s="517">
        <v>4846</v>
      </c>
      <c r="AI37" s="517">
        <v>4736</v>
      </c>
      <c r="AJ37" s="517">
        <v>4615</v>
      </c>
      <c r="AK37" s="517">
        <v>4449</v>
      </c>
      <c r="AL37" s="517">
        <v>4210</v>
      </c>
      <c r="AM37" s="517">
        <v>4013</v>
      </c>
      <c r="AN37" s="517">
        <v>4063</v>
      </c>
      <c r="AO37" s="517">
        <v>4456</v>
      </c>
      <c r="AP37" s="517">
        <v>4659</v>
      </c>
      <c r="AQ37" s="517">
        <v>4792</v>
      </c>
      <c r="AR37" s="517">
        <v>4661</v>
      </c>
      <c r="AS37" s="517">
        <v>4305</v>
      </c>
      <c r="AT37" s="517">
        <v>4019</v>
      </c>
      <c r="AU37" s="517">
        <v>3704</v>
      </c>
      <c r="AV37" s="517">
        <v>3507</v>
      </c>
      <c r="AW37" s="517">
        <v>3450</v>
      </c>
      <c r="AX37" s="517">
        <v>3376</v>
      </c>
      <c r="AY37" s="517">
        <v>3435</v>
      </c>
      <c r="AZ37" s="517">
        <v>3392</v>
      </c>
      <c r="BA37" s="517">
        <v>3374</v>
      </c>
      <c r="BB37" s="517">
        <v>3342</v>
      </c>
      <c r="BC37" s="517">
        <v>3276</v>
      </c>
      <c r="BD37" s="517">
        <v>3353</v>
      </c>
      <c r="BE37" s="517">
        <v>3379</v>
      </c>
      <c r="BF37" s="517">
        <v>3481</v>
      </c>
      <c r="BG37" s="517">
        <v>3560</v>
      </c>
      <c r="BH37" s="517">
        <v>3619</v>
      </c>
      <c r="BI37" s="517">
        <v>3791</v>
      </c>
      <c r="BJ37" s="517">
        <v>3951</v>
      </c>
      <c r="BK37" s="517">
        <v>4098</v>
      </c>
      <c r="BL37" s="517">
        <v>4171</v>
      </c>
      <c r="BM37" s="517">
        <v>4063</v>
      </c>
      <c r="BN37" s="517">
        <v>3982</v>
      </c>
      <c r="BO37" s="517">
        <v>3913</v>
      </c>
      <c r="BP37" s="517">
        <v>3772</v>
      </c>
      <c r="BQ37" s="517">
        <v>3668</v>
      </c>
      <c r="BR37" s="517">
        <v>3713</v>
      </c>
      <c r="BS37" s="517">
        <v>3612</v>
      </c>
      <c r="BT37" s="517">
        <v>3718</v>
      </c>
      <c r="BU37" s="517">
        <v>3700</v>
      </c>
      <c r="BV37" s="517">
        <v>3380</v>
      </c>
      <c r="BW37" s="517">
        <v>3302</v>
      </c>
      <c r="BX37" s="517">
        <v>3220</v>
      </c>
      <c r="BY37" s="517">
        <v>3232</v>
      </c>
      <c r="BZ37" s="517">
        <v>3397</v>
      </c>
      <c r="CA37" s="517">
        <v>3469</v>
      </c>
      <c r="CB37" s="517">
        <v>3415</v>
      </c>
      <c r="CC37" s="517">
        <v>3377</v>
      </c>
      <c r="CD37" s="517">
        <v>3249</v>
      </c>
      <c r="CE37" s="517">
        <v>3236</v>
      </c>
      <c r="CF37" s="517">
        <v>3200</v>
      </c>
      <c r="CG37" s="517">
        <v>3181</v>
      </c>
      <c r="CH37" s="517">
        <v>3294</v>
      </c>
      <c r="CI37" s="517">
        <v>3165</v>
      </c>
      <c r="CJ37" s="517">
        <v>2890</v>
      </c>
      <c r="CK37" s="517">
        <v>2737</v>
      </c>
      <c r="CL37" s="517">
        <v>2577</v>
      </c>
      <c r="CM37" s="517">
        <v>2405</v>
      </c>
      <c r="CN37" s="517">
        <v>2517</v>
      </c>
      <c r="CO37" s="517">
        <v>2503</v>
      </c>
      <c r="CP37" s="517">
        <v>2387</v>
      </c>
      <c r="CQ37" s="517">
        <v>2409</v>
      </c>
      <c r="CR37" s="517">
        <v>2393</v>
      </c>
      <c r="CS37" s="517">
        <v>2373</v>
      </c>
    </row>
    <row r="38" spans="1:97" customFormat="1" x14ac:dyDescent="0.2">
      <c r="A38" s="506" t="s">
        <v>574</v>
      </c>
      <c r="B38" s="517">
        <v>5315</v>
      </c>
      <c r="C38" s="517">
        <v>4933</v>
      </c>
      <c r="D38" s="517">
        <v>4744</v>
      </c>
      <c r="E38" s="517">
        <v>4703</v>
      </c>
      <c r="F38" s="517">
        <v>4735</v>
      </c>
      <c r="G38" s="517">
        <v>4866</v>
      </c>
      <c r="H38" s="517">
        <v>4792</v>
      </c>
      <c r="I38" s="517">
        <v>4801</v>
      </c>
      <c r="J38" s="517">
        <v>4694</v>
      </c>
      <c r="K38" s="517">
        <v>4680</v>
      </c>
      <c r="L38" s="517">
        <v>4719</v>
      </c>
      <c r="M38" s="517">
        <v>4799</v>
      </c>
      <c r="N38" s="517">
        <v>4995</v>
      </c>
      <c r="O38" s="517">
        <v>4988</v>
      </c>
      <c r="P38" s="517">
        <v>4892</v>
      </c>
      <c r="Q38" s="517">
        <v>4741</v>
      </c>
      <c r="R38" s="517">
        <v>4536</v>
      </c>
      <c r="S38" s="517">
        <v>4386</v>
      </c>
      <c r="T38" s="517">
        <v>4404</v>
      </c>
      <c r="U38" s="517">
        <v>4453</v>
      </c>
      <c r="V38" s="517">
        <v>4438</v>
      </c>
      <c r="W38" s="517">
        <v>4492</v>
      </c>
      <c r="X38" s="517">
        <v>4522</v>
      </c>
      <c r="Y38" s="517">
        <v>4722</v>
      </c>
      <c r="Z38" s="517">
        <v>4836</v>
      </c>
      <c r="AA38" s="517">
        <v>5023</v>
      </c>
      <c r="AB38" s="517">
        <v>5130</v>
      </c>
      <c r="AC38" s="517">
        <v>5036</v>
      </c>
      <c r="AD38" s="517">
        <v>5142</v>
      </c>
      <c r="AE38" s="517">
        <v>5140</v>
      </c>
      <c r="AF38" s="517">
        <v>5093</v>
      </c>
      <c r="AG38" s="517">
        <v>4930</v>
      </c>
      <c r="AH38" s="517">
        <v>4846</v>
      </c>
      <c r="AI38" s="517">
        <v>4736</v>
      </c>
      <c r="AJ38" s="517">
        <v>4615</v>
      </c>
      <c r="AK38" s="517">
        <v>4449</v>
      </c>
      <c r="AL38" s="517">
        <v>4210</v>
      </c>
      <c r="AM38" s="517">
        <v>4013</v>
      </c>
      <c r="AN38" s="517">
        <v>4063</v>
      </c>
      <c r="AO38" s="517">
        <v>4456</v>
      </c>
      <c r="AP38" s="517">
        <v>4659</v>
      </c>
      <c r="AQ38" s="517">
        <v>4792</v>
      </c>
      <c r="AR38" s="517">
        <v>4661</v>
      </c>
      <c r="AS38" s="517">
        <v>4305</v>
      </c>
      <c r="AT38" s="517">
        <v>4019</v>
      </c>
      <c r="AU38" s="517">
        <v>3704</v>
      </c>
      <c r="AV38" s="517">
        <v>3507</v>
      </c>
      <c r="AW38" s="517">
        <v>3450</v>
      </c>
      <c r="AX38" s="517">
        <v>3376</v>
      </c>
      <c r="AY38" s="517">
        <v>3435</v>
      </c>
      <c r="AZ38" s="517">
        <v>3392</v>
      </c>
      <c r="BA38" s="517">
        <v>3374</v>
      </c>
      <c r="BB38" s="517">
        <v>3342</v>
      </c>
      <c r="BC38" s="517">
        <v>3276</v>
      </c>
      <c r="BD38" s="517">
        <v>3353</v>
      </c>
      <c r="BE38" s="517">
        <v>3379</v>
      </c>
      <c r="BF38" s="517">
        <v>3481</v>
      </c>
      <c r="BG38" s="517">
        <v>3560</v>
      </c>
      <c r="BH38" s="517">
        <v>3619</v>
      </c>
      <c r="BI38" s="517">
        <v>3791</v>
      </c>
      <c r="BJ38" s="517">
        <v>3951</v>
      </c>
      <c r="BK38" s="517">
        <v>4098</v>
      </c>
      <c r="BL38" s="517">
        <v>4171</v>
      </c>
      <c r="BM38" s="517">
        <v>4063</v>
      </c>
      <c r="BN38" s="517">
        <v>3982</v>
      </c>
      <c r="BO38" s="517">
        <v>3913</v>
      </c>
      <c r="BP38" s="517">
        <v>3772</v>
      </c>
      <c r="BQ38" s="517">
        <v>3668</v>
      </c>
      <c r="BR38" s="517">
        <v>3713</v>
      </c>
      <c r="BS38" s="517">
        <v>3612</v>
      </c>
      <c r="BT38" s="517">
        <v>3718</v>
      </c>
      <c r="BU38" s="517">
        <v>3700</v>
      </c>
      <c r="BV38" s="517">
        <v>3380</v>
      </c>
      <c r="BW38" s="517">
        <v>3302</v>
      </c>
      <c r="BX38" s="517">
        <v>3220</v>
      </c>
      <c r="BY38" s="517">
        <v>3232</v>
      </c>
      <c r="BZ38" s="517">
        <v>3397</v>
      </c>
      <c r="CA38" s="517">
        <v>3469</v>
      </c>
      <c r="CB38" s="517">
        <v>3415</v>
      </c>
      <c r="CC38" s="517">
        <v>3377</v>
      </c>
      <c r="CD38" s="517">
        <v>3249</v>
      </c>
      <c r="CE38" s="517">
        <v>3236</v>
      </c>
      <c r="CF38" s="517">
        <v>3200</v>
      </c>
      <c r="CG38" s="517">
        <v>3181</v>
      </c>
      <c r="CH38" s="517">
        <v>3294</v>
      </c>
      <c r="CI38" s="517">
        <v>3165</v>
      </c>
      <c r="CJ38" s="517">
        <v>2890</v>
      </c>
      <c r="CK38" s="517">
        <v>2737</v>
      </c>
      <c r="CL38" s="517">
        <v>2577</v>
      </c>
      <c r="CM38" s="517">
        <v>2405</v>
      </c>
      <c r="CN38" s="517">
        <v>2517</v>
      </c>
      <c r="CO38" s="517">
        <v>2503</v>
      </c>
      <c r="CP38" s="517">
        <v>2387</v>
      </c>
      <c r="CQ38" s="517">
        <v>2409</v>
      </c>
      <c r="CR38" s="517">
        <v>2393</v>
      </c>
      <c r="CS38" s="517">
        <v>2373</v>
      </c>
    </row>
    <row r="39" spans="1:97" customFormat="1" x14ac:dyDescent="0.2">
      <c r="A39" s="512" t="s">
        <v>538</v>
      </c>
      <c r="B39" s="517">
        <v>733</v>
      </c>
      <c r="C39" s="517">
        <v>756</v>
      </c>
      <c r="D39" s="517">
        <v>784</v>
      </c>
      <c r="E39" s="517">
        <v>800</v>
      </c>
      <c r="F39" s="517">
        <v>814</v>
      </c>
      <c r="G39" s="517">
        <v>851</v>
      </c>
      <c r="H39" s="517">
        <v>811</v>
      </c>
      <c r="I39" s="517">
        <v>829</v>
      </c>
      <c r="J39" s="517">
        <v>823</v>
      </c>
      <c r="K39" s="517">
        <v>841</v>
      </c>
      <c r="L39" s="517">
        <v>826</v>
      </c>
      <c r="M39" s="517">
        <v>862</v>
      </c>
      <c r="N39" s="517">
        <v>814</v>
      </c>
      <c r="O39" s="517">
        <v>806</v>
      </c>
      <c r="P39" s="517">
        <v>790</v>
      </c>
      <c r="Q39" s="517">
        <v>780</v>
      </c>
      <c r="R39" s="517">
        <v>783</v>
      </c>
      <c r="S39" s="517">
        <v>776</v>
      </c>
      <c r="T39" s="517">
        <v>726</v>
      </c>
      <c r="U39" s="517">
        <v>696</v>
      </c>
      <c r="V39" s="517">
        <v>695</v>
      </c>
      <c r="W39" s="517">
        <v>699</v>
      </c>
      <c r="X39" s="517">
        <v>706</v>
      </c>
      <c r="Y39" s="517">
        <v>688</v>
      </c>
      <c r="Z39" s="517">
        <v>694</v>
      </c>
      <c r="AA39" s="517">
        <v>677</v>
      </c>
      <c r="AB39" s="517">
        <v>705</v>
      </c>
      <c r="AC39" s="517">
        <v>653</v>
      </c>
      <c r="AD39" s="517">
        <v>655</v>
      </c>
      <c r="AE39" s="517">
        <v>627</v>
      </c>
      <c r="AF39" s="517">
        <v>611</v>
      </c>
      <c r="AG39" s="517">
        <v>590</v>
      </c>
      <c r="AH39" s="517">
        <v>606</v>
      </c>
      <c r="AI39" s="517">
        <v>588</v>
      </c>
      <c r="AJ39" s="517">
        <v>562</v>
      </c>
      <c r="AK39" s="517">
        <v>566</v>
      </c>
      <c r="AL39" s="517">
        <v>571</v>
      </c>
      <c r="AM39" s="517">
        <v>577</v>
      </c>
      <c r="AN39" s="517">
        <v>549</v>
      </c>
      <c r="AO39" s="517">
        <v>555</v>
      </c>
      <c r="AP39" s="517">
        <v>472</v>
      </c>
      <c r="AQ39" s="517">
        <v>437</v>
      </c>
      <c r="AR39" s="517">
        <v>447</v>
      </c>
      <c r="AS39" s="517">
        <v>440</v>
      </c>
      <c r="AT39" s="517">
        <v>450</v>
      </c>
      <c r="AU39" s="517">
        <v>474</v>
      </c>
      <c r="AV39" s="517">
        <v>440</v>
      </c>
      <c r="AW39" s="517">
        <v>434</v>
      </c>
      <c r="AX39" s="517">
        <v>426</v>
      </c>
      <c r="AY39" s="517">
        <v>451</v>
      </c>
      <c r="AZ39" s="517">
        <v>450</v>
      </c>
      <c r="BA39" s="517">
        <v>457</v>
      </c>
      <c r="BB39" s="517">
        <v>444</v>
      </c>
      <c r="BC39" s="517">
        <v>469</v>
      </c>
      <c r="BD39" s="517">
        <v>469</v>
      </c>
      <c r="BE39" s="517">
        <v>474</v>
      </c>
      <c r="BF39" s="517">
        <v>480</v>
      </c>
      <c r="BG39" s="517">
        <v>496</v>
      </c>
      <c r="BH39" s="517">
        <v>517</v>
      </c>
      <c r="BI39" s="517">
        <v>501</v>
      </c>
      <c r="BJ39" s="517">
        <v>492</v>
      </c>
      <c r="BK39" s="517">
        <v>478</v>
      </c>
      <c r="BL39" s="517">
        <v>472</v>
      </c>
      <c r="BM39" s="517">
        <v>471</v>
      </c>
      <c r="BN39" s="517">
        <v>453</v>
      </c>
      <c r="BO39" s="517">
        <v>484</v>
      </c>
      <c r="BP39" s="517">
        <v>479</v>
      </c>
      <c r="BQ39" s="517">
        <v>465</v>
      </c>
      <c r="BR39" s="517">
        <v>470</v>
      </c>
      <c r="BS39" s="517">
        <v>434</v>
      </c>
      <c r="BT39" s="517">
        <v>452</v>
      </c>
      <c r="BU39" s="517">
        <v>481</v>
      </c>
      <c r="BV39" s="517">
        <v>455</v>
      </c>
      <c r="BW39" s="517">
        <v>448</v>
      </c>
      <c r="BX39" s="517">
        <v>447</v>
      </c>
      <c r="BY39" s="517">
        <v>406</v>
      </c>
      <c r="BZ39" s="517">
        <v>384</v>
      </c>
      <c r="CA39" s="517">
        <v>373</v>
      </c>
      <c r="CB39" s="517">
        <v>349</v>
      </c>
      <c r="CC39" s="517">
        <v>357</v>
      </c>
      <c r="CD39" s="517">
        <v>306</v>
      </c>
      <c r="CE39" s="517">
        <v>282</v>
      </c>
      <c r="CF39" s="517">
        <v>266</v>
      </c>
      <c r="CG39" s="517">
        <v>266</v>
      </c>
      <c r="CH39" s="517">
        <v>253</v>
      </c>
      <c r="CI39" s="517">
        <v>241</v>
      </c>
      <c r="CJ39" s="517">
        <v>226</v>
      </c>
      <c r="CK39" s="517">
        <v>218</v>
      </c>
      <c r="CL39" s="517">
        <v>196</v>
      </c>
      <c r="CM39" s="517">
        <v>198</v>
      </c>
      <c r="CN39" s="517">
        <v>160</v>
      </c>
      <c r="CO39" s="517">
        <v>161</v>
      </c>
      <c r="CP39" s="517">
        <v>141</v>
      </c>
      <c r="CQ39" s="517">
        <v>137</v>
      </c>
      <c r="CR39" s="517">
        <v>141</v>
      </c>
      <c r="CS39" s="517">
        <v>130</v>
      </c>
    </row>
    <row r="40" spans="1:97" customFormat="1" x14ac:dyDescent="0.2">
      <c r="A40" s="512" t="s">
        <v>204</v>
      </c>
      <c r="B40" s="517" t="s">
        <v>55</v>
      </c>
      <c r="C40" s="517" t="s">
        <v>55</v>
      </c>
      <c r="D40" s="517" t="s">
        <v>55</v>
      </c>
      <c r="E40" s="517" t="s">
        <v>55</v>
      </c>
      <c r="F40" s="521" t="s">
        <v>55</v>
      </c>
      <c r="G40" s="517" t="s">
        <v>55</v>
      </c>
      <c r="H40" s="517" t="s">
        <v>55</v>
      </c>
      <c r="I40" s="517" t="s">
        <v>55</v>
      </c>
      <c r="J40" s="517" t="s">
        <v>55</v>
      </c>
      <c r="K40" s="517" t="s">
        <v>55</v>
      </c>
      <c r="L40" s="517" t="s">
        <v>55</v>
      </c>
      <c r="M40" s="517" t="s">
        <v>55</v>
      </c>
      <c r="N40" s="517" t="s">
        <v>55</v>
      </c>
      <c r="O40" s="517" t="s">
        <v>55</v>
      </c>
      <c r="P40" s="517" t="s">
        <v>55</v>
      </c>
      <c r="Q40" s="517" t="s">
        <v>55</v>
      </c>
      <c r="R40" s="517" t="s">
        <v>55</v>
      </c>
      <c r="S40" s="517" t="s">
        <v>55</v>
      </c>
      <c r="T40" s="517" t="s">
        <v>55</v>
      </c>
      <c r="U40" s="517" t="s">
        <v>55</v>
      </c>
      <c r="V40" s="517" t="s">
        <v>55</v>
      </c>
      <c r="W40" s="517" t="s">
        <v>55</v>
      </c>
      <c r="X40" s="517" t="s">
        <v>55</v>
      </c>
      <c r="Y40" s="517" t="s">
        <v>55</v>
      </c>
      <c r="Z40" s="517" t="s">
        <v>55</v>
      </c>
      <c r="AA40" s="517" t="s">
        <v>55</v>
      </c>
      <c r="AB40" s="517" t="s">
        <v>55</v>
      </c>
      <c r="AC40" s="517" t="s">
        <v>55</v>
      </c>
      <c r="AD40" s="517" t="s">
        <v>55</v>
      </c>
      <c r="AE40" s="517" t="s">
        <v>55</v>
      </c>
      <c r="AF40" s="517" t="s">
        <v>55</v>
      </c>
      <c r="AG40" s="517" t="s">
        <v>55</v>
      </c>
      <c r="AH40" s="517" t="s">
        <v>55</v>
      </c>
      <c r="AI40" s="517" t="s">
        <v>55</v>
      </c>
      <c r="AJ40" s="517" t="s">
        <v>55</v>
      </c>
      <c r="AK40" s="517" t="s">
        <v>55</v>
      </c>
      <c r="AL40" s="517" t="s">
        <v>55</v>
      </c>
      <c r="AM40" s="517" t="s">
        <v>55</v>
      </c>
      <c r="AN40" s="517" t="s">
        <v>55</v>
      </c>
      <c r="AO40" s="517" t="s">
        <v>55</v>
      </c>
      <c r="AP40" s="517" t="s">
        <v>55</v>
      </c>
      <c r="AQ40" s="517" t="s">
        <v>55</v>
      </c>
      <c r="AR40" s="517" t="s">
        <v>55</v>
      </c>
      <c r="AS40" s="517" t="s">
        <v>55</v>
      </c>
      <c r="AT40" s="517" t="s">
        <v>55</v>
      </c>
      <c r="AU40" s="517" t="s">
        <v>55</v>
      </c>
      <c r="AV40" s="517" t="s">
        <v>55</v>
      </c>
      <c r="AW40" s="517" t="s">
        <v>55</v>
      </c>
      <c r="AX40" s="517" t="s">
        <v>55</v>
      </c>
      <c r="AY40" s="517" t="s">
        <v>55</v>
      </c>
      <c r="AZ40" s="517" t="s">
        <v>55</v>
      </c>
      <c r="BA40" s="517" t="s">
        <v>55</v>
      </c>
      <c r="BB40" s="517" t="s">
        <v>55</v>
      </c>
      <c r="BC40" s="517" t="s">
        <v>55</v>
      </c>
      <c r="BD40" s="517" t="s">
        <v>55</v>
      </c>
      <c r="BE40" s="517" t="s">
        <v>55</v>
      </c>
      <c r="BF40" s="517" t="s">
        <v>55</v>
      </c>
      <c r="BG40" s="517" t="s">
        <v>55</v>
      </c>
      <c r="BH40" s="517" t="s">
        <v>55</v>
      </c>
      <c r="BI40" s="517" t="s">
        <v>55</v>
      </c>
      <c r="BJ40" s="517" t="s">
        <v>55</v>
      </c>
      <c r="BK40" s="517" t="s">
        <v>55</v>
      </c>
      <c r="BL40" s="517" t="s">
        <v>55</v>
      </c>
      <c r="BM40" s="517" t="s">
        <v>55</v>
      </c>
      <c r="BN40" s="517" t="s">
        <v>55</v>
      </c>
      <c r="BO40" s="517" t="s">
        <v>55</v>
      </c>
      <c r="BP40" s="517" t="s">
        <v>55</v>
      </c>
      <c r="BQ40" s="517" t="s">
        <v>55</v>
      </c>
      <c r="BR40" s="517" t="s">
        <v>55</v>
      </c>
      <c r="BS40" s="517" t="s">
        <v>55</v>
      </c>
      <c r="BT40" s="517" t="s">
        <v>55</v>
      </c>
      <c r="BU40" s="517" t="s">
        <v>55</v>
      </c>
      <c r="BV40" s="517" t="s">
        <v>55</v>
      </c>
      <c r="BW40" s="517" t="s">
        <v>55</v>
      </c>
      <c r="BX40" s="517" t="s">
        <v>55</v>
      </c>
      <c r="BY40" s="517" t="s">
        <v>55</v>
      </c>
      <c r="BZ40" s="517" t="s">
        <v>55</v>
      </c>
      <c r="CA40" s="517" t="s">
        <v>55</v>
      </c>
      <c r="CB40" s="517" t="s">
        <v>55</v>
      </c>
      <c r="CC40" s="517" t="s">
        <v>55</v>
      </c>
      <c r="CD40" s="517" t="s">
        <v>55</v>
      </c>
      <c r="CE40" s="517" t="s">
        <v>55</v>
      </c>
      <c r="CF40" s="517" t="s">
        <v>55</v>
      </c>
      <c r="CG40" s="517" t="s">
        <v>55</v>
      </c>
      <c r="CH40" s="517" t="s">
        <v>55</v>
      </c>
      <c r="CI40" s="517" t="s">
        <v>55</v>
      </c>
      <c r="CJ40" s="517" t="s">
        <v>55</v>
      </c>
      <c r="CK40" s="517" t="s">
        <v>55</v>
      </c>
      <c r="CL40" s="517" t="s">
        <v>55</v>
      </c>
      <c r="CM40" s="517" t="s">
        <v>55</v>
      </c>
      <c r="CN40" s="517" t="s">
        <v>55</v>
      </c>
      <c r="CO40" s="517" t="s">
        <v>55</v>
      </c>
      <c r="CP40" s="517" t="s">
        <v>55</v>
      </c>
      <c r="CQ40" s="517" t="s">
        <v>55</v>
      </c>
      <c r="CR40" s="517" t="s">
        <v>55</v>
      </c>
      <c r="CS40" s="517" t="s">
        <v>55</v>
      </c>
    </row>
    <row r="41" spans="1:97" customFormat="1" x14ac:dyDescent="0.2">
      <c r="A41" s="512" t="s">
        <v>205</v>
      </c>
      <c r="B41" s="517" t="s">
        <v>55</v>
      </c>
      <c r="C41" s="517" t="s">
        <v>55</v>
      </c>
      <c r="D41" s="517" t="s">
        <v>55</v>
      </c>
      <c r="E41" s="517" t="s">
        <v>55</v>
      </c>
      <c r="F41" s="517" t="s">
        <v>55</v>
      </c>
      <c r="G41" s="517" t="s">
        <v>55</v>
      </c>
      <c r="H41" s="517" t="s">
        <v>55</v>
      </c>
      <c r="I41" s="517" t="s">
        <v>55</v>
      </c>
      <c r="J41" s="517" t="s">
        <v>55</v>
      </c>
      <c r="K41" s="517" t="s">
        <v>55</v>
      </c>
      <c r="L41" s="517" t="s">
        <v>55</v>
      </c>
      <c r="M41" s="517" t="s">
        <v>55</v>
      </c>
      <c r="N41" s="517" t="s">
        <v>55</v>
      </c>
      <c r="O41" s="517" t="s">
        <v>55</v>
      </c>
      <c r="P41" s="517" t="s">
        <v>55</v>
      </c>
      <c r="Q41" s="517" t="s">
        <v>55</v>
      </c>
      <c r="R41" s="517" t="s">
        <v>55</v>
      </c>
      <c r="S41" s="517" t="s">
        <v>55</v>
      </c>
      <c r="T41" s="517" t="s">
        <v>55</v>
      </c>
      <c r="U41" s="517" t="s">
        <v>55</v>
      </c>
      <c r="V41" s="517" t="s">
        <v>55</v>
      </c>
      <c r="W41" s="517" t="s">
        <v>55</v>
      </c>
      <c r="X41" s="517" t="s">
        <v>55</v>
      </c>
      <c r="Y41" s="517" t="s">
        <v>55</v>
      </c>
      <c r="Z41" s="517" t="s">
        <v>55</v>
      </c>
      <c r="AA41" s="517" t="s">
        <v>55</v>
      </c>
      <c r="AB41" s="517" t="s">
        <v>55</v>
      </c>
      <c r="AC41" s="517" t="s">
        <v>55</v>
      </c>
      <c r="AD41" s="517" t="s">
        <v>55</v>
      </c>
      <c r="AE41" s="517" t="s">
        <v>55</v>
      </c>
      <c r="AF41" s="517" t="s">
        <v>55</v>
      </c>
      <c r="AG41" s="517" t="s">
        <v>55</v>
      </c>
      <c r="AH41" s="517" t="s">
        <v>55</v>
      </c>
      <c r="AI41" s="517" t="s">
        <v>55</v>
      </c>
      <c r="AJ41" s="517" t="s">
        <v>55</v>
      </c>
      <c r="AK41" s="517" t="s">
        <v>55</v>
      </c>
      <c r="AL41" s="517" t="s">
        <v>55</v>
      </c>
      <c r="AM41" s="517" t="s">
        <v>55</v>
      </c>
      <c r="AN41" s="517" t="s">
        <v>55</v>
      </c>
      <c r="AO41" s="517" t="s">
        <v>55</v>
      </c>
      <c r="AP41" s="517" t="s">
        <v>55</v>
      </c>
      <c r="AQ41" s="517" t="s">
        <v>55</v>
      </c>
      <c r="AR41" s="517" t="s">
        <v>55</v>
      </c>
      <c r="AS41" s="517" t="s">
        <v>55</v>
      </c>
      <c r="AT41" s="517" t="s">
        <v>55</v>
      </c>
      <c r="AU41" s="517" t="s">
        <v>55</v>
      </c>
      <c r="AV41" s="517" t="s">
        <v>55</v>
      </c>
      <c r="AW41" s="517" t="s">
        <v>55</v>
      </c>
      <c r="AX41" s="517" t="s">
        <v>55</v>
      </c>
      <c r="AY41" s="517" t="s">
        <v>55</v>
      </c>
      <c r="AZ41" s="517" t="s">
        <v>55</v>
      </c>
      <c r="BA41" s="517" t="s">
        <v>55</v>
      </c>
      <c r="BB41" s="517" t="s">
        <v>55</v>
      </c>
      <c r="BC41" s="517" t="s">
        <v>55</v>
      </c>
      <c r="BD41" s="517" t="s">
        <v>55</v>
      </c>
      <c r="BE41" s="517" t="s">
        <v>55</v>
      </c>
      <c r="BF41" s="517" t="s">
        <v>55</v>
      </c>
      <c r="BG41" s="517" t="s">
        <v>55</v>
      </c>
      <c r="BH41" s="517" t="s">
        <v>55</v>
      </c>
      <c r="BI41" s="517" t="s">
        <v>55</v>
      </c>
      <c r="BJ41" s="517" t="s">
        <v>55</v>
      </c>
      <c r="BK41" s="517" t="s">
        <v>55</v>
      </c>
      <c r="BL41" s="517" t="s">
        <v>55</v>
      </c>
      <c r="BM41" s="517" t="s">
        <v>55</v>
      </c>
      <c r="BN41" s="517" t="s">
        <v>55</v>
      </c>
      <c r="BO41" s="517" t="s">
        <v>55</v>
      </c>
      <c r="BP41" s="517" t="s">
        <v>55</v>
      </c>
      <c r="BQ41" s="517" t="s">
        <v>55</v>
      </c>
      <c r="BR41" s="517" t="s">
        <v>55</v>
      </c>
      <c r="BS41" s="517" t="s">
        <v>55</v>
      </c>
      <c r="BT41" s="517" t="s">
        <v>55</v>
      </c>
      <c r="BU41" s="517" t="s">
        <v>55</v>
      </c>
      <c r="BV41" s="517" t="s">
        <v>55</v>
      </c>
      <c r="BW41" s="517" t="s">
        <v>55</v>
      </c>
      <c r="BX41" s="517" t="s">
        <v>55</v>
      </c>
      <c r="BY41" s="517" t="s">
        <v>55</v>
      </c>
      <c r="BZ41" s="517" t="s">
        <v>55</v>
      </c>
      <c r="CA41" s="517" t="s">
        <v>55</v>
      </c>
      <c r="CB41" s="517" t="s">
        <v>55</v>
      </c>
      <c r="CC41" s="517" t="s">
        <v>55</v>
      </c>
      <c r="CD41" s="517" t="s">
        <v>55</v>
      </c>
      <c r="CE41" s="517" t="s">
        <v>55</v>
      </c>
      <c r="CF41" s="517" t="s">
        <v>55</v>
      </c>
      <c r="CG41" s="517" t="s">
        <v>55</v>
      </c>
      <c r="CH41" s="517" t="s">
        <v>55</v>
      </c>
      <c r="CI41" s="517" t="s">
        <v>55</v>
      </c>
      <c r="CJ41" s="517" t="s">
        <v>55</v>
      </c>
      <c r="CK41" s="517" t="s">
        <v>55</v>
      </c>
      <c r="CL41" s="517" t="s">
        <v>55</v>
      </c>
      <c r="CM41" s="517" t="s">
        <v>55</v>
      </c>
      <c r="CN41" s="517" t="s">
        <v>55</v>
      </c>
      <c r="CO41" s="517" t="s">
        <v>55</v>
      </c>
      <c r="CP41" s="517" t="s">
        <v>55</v>
      </c>
      <c r="CQ41" s="517" t="s">
        <v>55</v>
      </c>
      <c r="CR41" s="517" t="s">
        <v>55</v>
      </c>
      <c r="CS41" s="517" t="s">
        <v>55</v>
      </c>
    </row>
    <row r="42" spans="1:97" customFormat="1" x14ac:dyDescent="0.2">
      <c r="A42" s="512" t="s">
        <v>0</v>
      </c>
      <c r="B42" s="517">
        <v>9032</v>
      </c>
      <c r="C42" s="517">
        <v>9023</v>
      </c>
      <c r="D42" s="517">
        <v>8879</v>
      </c>
      <c r="E42" s="517">
        <v>8720</v>
      </c>
      <c r="F42" s="517">
        <v>8495</v>
      </c>
      <c r="G42" s="517">
        <v>8465</v>
      </c>
      <c r="H42" s="517">
        <v>8388</v>
      </c>
      <c r="I42" s="517">
        <v>8210</v>
      </c>
      <c r="J42" s="517">
        <v>8255</v>
      </c>
      <c r="K42" s="517">
        <v>8258</v>
      </c>
      <c r="L42" s="517">
        <v>7988</v>
      </c>
      <c r="M42" s="517">
        <v>7852</v>
      </c>
      <c r="N42" s="517">
        <v>7851</v>
      </c>
      <c r="O42" s="517">
        <v>7735</v>
      </c>
      <c r="P42" s="517">
        <v>7544</v>
      </c>
      <c r="Q42" s="517">
        <v>7447</v>
      </c>
      <c r="R42" s="517">
        <v>7343</v>
      </c>
      <c r="S42" s="517">
        <v>7309</v>
      </c>
      <c r="T42" s="517">
        <v>7180</v>
      </c>
      <c r="U42" s="517">
        <v>7113</v>
      </c>
      <c r="V42" s="517">
        <v>7130</v>
      </c>
      <c r="W42" s="517">
        <v>7212</v>
      </c>
      <c r="X42" s="517">
        <v>7308</v>
      </c>
      <c r="Y42" s="517">
        <v>7320</v>
      </c>
      <c r="Z42" s="517">
        <v>7245</v>
      </c>
      <c r="AA42" s="517">
        <v>7411</v>
      </c>
      <c r="AB42" s="517">
        <v>7382</v>
      </c>
      <c r="AC42" s="517">
        <v>7160</v>
      </c>
      <c r="AD42" s="517">
        <v>7201</v>
      </c>
      <c r="AE42" s="517">
        <v>7159</v>
      </c>
      <c r="AF42" s="517">
        <v>7098</v>
      </c>
      <c r="AG42" s="517">
        <v>6856</v>
      </c>
      <c r="AH42" s="517">
        <v>6603</v>
      </c>
      <c r="AI42" s="517">
        <v>6470</v>
      </c>
      <c r="AJ42" s="517">
        <v>6362</v>
      </c>
      <c r="AK42" s="517">
        <v>6384</v>
      </c>
      <c r="AL42" s="517">
        <v>6456</v>
      </c>
      <c r="AM42" s="517">
        <v>6548</v>
      </c>
      <c r="AN42" s="517">
        <v>6488</v>
      </c>
      <c r="AO42" s="517">
        <v>6230</v>
      </c>
      <c r="AP42" s="517">
        <v>6039</v>
      </c>
      <c r="AQ42" s="517">
        <v>5906</v>
      </c>
      <c r="AR42" s="517">
        <v>5718</v>
      </c>
      <c r="AS42" s="517">
        <v>5558</v>
      </c>
      <c r="AT42" s="517">
        <v>5442</v>
      </c>
      <c r="AU42" s="517">
        <v>5316</v>
      </c>
      <c r="AV42" s="517">
        <v>5187</v>
      </c>
      <c r="AW42" s="517">
        <v>4963</v>
      </c>
      <c r="AX42" s="517">
        <v>4776</v>
      </c>
      <c r="AY42" s="517">
        <v>4783</v>
      </c>
      <c r="AZ42" s="517">
        <v>4731</v>
      </c>
      <c r="BA42" s="517">
        <v>4781</v>
      </c>
      <c r="BB42" s="517">
        <v>4752</v>
      </c>
      <c r="BC42" s="517">
        <v>4882</v>
      </c>
      <c r="BD42" s="517">
        <v>5044</v>
      </c>
      <c r="BE42" s="517">
        <v>5261</v>
      </c>
      <c r="BF42" s="517">
        <v>5429</v>
      </c>
      <c r="BG42" s="517">
        <v>5678</v>
      </c>
      <c r="BH42" s="517">
        <v>5844</v>
      </c>
      <c r="BI42" s="517">
        <v>5881</v>
      </c>
      <c r="BJ42" s="517">
        <v>5790</v>
      </c>
      <c r="BK42" s="517">
        <v>5865</v>
      </c>
      <c r="BL42" s="517">
        <v>5742</v>
      </c>
      <c r="BM42" s="517">
        <v>5699</v>
      </c>
      <c r="BN42" s="517">
        <v>5705</v>
      </c>
      <c r="BO42" s="517">
        <v>5756</v>
      </c>
      <c r="BP42" s="517">
        <v>5621</v>
      </c>
      <c r="BQ42" s="517">
        <v>5528</v>
      </c>
      <c r="BR42" s="517">
        <v>5341</v>
      </c>
      <c r="BS42" s="517">
        <v>5334</v>
      </c>
      <c r="BT42" s="517">
        <v>5309</v>
      </c>
      <c r="BU42" s="517">
        <v>5222</v>
      </c>
      <c r="BV42" s="517">
        <v>5159</v>
      </c>
      <c r="BW42" s="517">
        <v>5201</v>
      </c>
      <c r="BX42" s="517">
        <v>5133</v>
      </c>
      <c r="BY42" s="517">
        <v>4958</v>
      </c>
      <c r="BZ42" s="517">
        <v>4870</v>
      </c>
      <c r="CA42" s="517">
        <v>4830</v>
      </c>
      <c r="CB42" s="517">
        <v>4807</v>
      </c>
      <c r="CC42" s="517">
        <v>4714</v>
      </c>
      <c r="CD42" s="517">
        <v>4647</v>
      </c>
      <c r="CE42" s="517">
        <v>4705</v>
      </c>
      <c r="CF42" s="517">
        <v>4697</v>
      </c>
      <c r="CG42" s="517">
        <v>4567</v>
      </c>
      <c r="CH42" s="517">
        <v>4446</v>
      </c>
      <c r="CI42" s="517">
        <v>4403</v>
      </c>
      <c r="CJ42" s="517">
        <v>4219</v>
      </c>
      <c r="CK42" s="517">
        <v>4190</v>
      </c>
      <c r="CL42" s="517">
        <v>4043</v>
      </c>
      <c r="CM42" s="517">
        <v>3895</v>
      </c>
      <c r="CN42" s="517">
        <v>3885</v>
      </c>
      <c r="CO42" s="517">
        <v>3820</v>
      </c>
      <c r="CP42" s="517">
        <v>3746</v>
      </c>
      <c r="CQ42" s="517">
        <v>3644</v>
      </c>
      <c r="CR42" s="517">
        <v>3539</v>
      </c>
      <c r="CS42" s="517">
        <v>3550</v>
      </c>
    </row>
    <row r="43" spans="1:97" customFormat="1" x14ac:dyDescent="0.2">
      <c r="A43" s="512" t="s">
        <v>198</v>
      </c>
      <c r="B43" s="517">
        <v>8698</v>
      </c>
      <c r="C43" s="517">
        <v>8674</v>
      </c>
      <c r="D43" s="517">
        <v>8548</v>
      </c>
      <c r="E43" s="517">
        <v>8404</v>
      </c>
      <c r="F43" s="517">
        <v>8173</v>
      </c>
      <c r="G43" s="517">
        <v>8173</v>
      </c>
      <c r="H43" s="517">
        <v>8078</v>
      </c>
      <c r="I43" s="517">
        <v>7887</v>
      </c>
      <c r="J43" s="517">
        <v>7915</v>
      </c>
      <c r="K43" s="517">
        <v>7911</v>
      </c>
      <c r="L43" s="517">
        <v>7646</v>
      </c>
      <c r="M43" s="517">
        <v>7511</v>
      </c>
      <c r="N43" s="517">
        <v>7506</v>
      </c>
      <c r="O43" s="517">
        <v>7413</v>
      </c>
      <c r="P43" s="517">
        <v>7204</v>
      </c>
      <c r="Q43" s="517">
        <v>7114</v>
      </c>
      <c r="R43" s="517">
        <v>7031</v>
      </c>
      <c r="S43" s="517">
        <v>6992</v>
      </c>
      <c r="T43" s="517">
        <v>6863</v>
      </c>
      <c r="U43" s="517">
        <v>6767</v>
      </c>
      <c r="V43" s="517">
        <v>6757</v>
      </c>
      <c r="W43" s="517">
        <v>6799</v>
      </c>
      <c r="X43" s="517">
        <v>6893</v>
      </c>
      <c r="Y43" s="517">
        <v>6921</v>
      </c>
      <c r="Z43" s="517">
        <v>6823</v>
      </c>
      <c r="AA43" s="517">
        <v>6949</v>
      </c>
      <c r="AB43" s="517">
        <v>6909</v>
      </c>
      <c r="AC43" s="517">
        <v>6722</v>
      </c>
      <c r="AD43" s="517">
        <v>6754</v>
      </c>
      <c r="AE43" s="517">
        <v>6703</v>
      </c>
      <c r="AF43" s="517">
        <v>6673</v>
      </c>
      <c r="AG43" s="517">
        <v>6463</v>
      </c>
      <c r="AH43" s="517">
        <v>6244</v>
      </c>
      <c r="AI43" s="517">
        <v>6129</v>
      </c>
      <c r="AJ43" s="517">
        <v>6036</v>
      </c>
      <c r="AK43" s="517">
        <v>6040</v>
      </c>
      <c r="AL43" s="517">
        <v>6103</v>
      </c>
      <c r="AM43" s="517">
        <v>6189</v>
      </c>
      <c r="AN43" s="517">
        <v>6129</v>
      </c>
      <c r="AO43" s="517">
        <v>5883</v>
      </c>
      <c r="AP43" s="517">
        <v>5732</v>
      </c>
      <c r="AQ43" s="517">
        <v>5592</v>
      </c>
      <c r="AR43" s="517">
        <v>5410</v>
      </c>
      <c r="AS43" s="517">
        <v>5232</v>
      </c>
      <c r="AT43" s="517">
        <v>5137</v>
      </c>
      <c r="AU43" s="517">
        <v>5021</v>
      </c>
      <c r="AV43" s="517">
        <v>4882</v>
      </c>
      <c r="AW43" s="517">
        <v>4664</v>
      </c>
      <c r="AX43" s="517">
        <v>4475</v>
      </c>
      <c r="AY43" s="517">
        <v>4471</v>
      </c>
      <c r="AZ43" s="517">
        <v>4429</v>
      </c>
      <c r="BA43" s="517">
        <v>4453</v>
      </c>
      <c r="BB43" s="517">
        <v>4422</v>
      </c>
      <c r="BC43" s="517">
        <v>4533</v>
      </c>
      <c r="BD43" s="517">
        <v>4687</v>
      </c>
      <c r="BE43" s="517">
        <v>4888</v>
      </c>
      <c r="BF43" s="517">
        <v>5033</v>
      </c>
      <c r="BG43" s="517">
        <v>5267</v>
      </c>
      <c r="BH43" s="517">
        <v>5440</v>
      </c>
      <c r="BI43" s="517">
        <v>5478</v>
      </c>
      <c r="BJ43" s="517">
        <v>5372</v>
      </c>
      <c r="BK43" s="517">
        <v>5418</v>
      </c>
      <c r="BL43" s="517">
        <v>5309</v>
      </c>
      <c r="BM43" s="517">
        <v>5271</v>
      </c>
      <c r="BN43" s="517">
        <v>5250</v>
      </c>
      <c r="BO43" s="517">
        <v>5294</v>
      </c>
      <c r="BP43" s="517">
        <v>5179</v>
      </c>
      <c r="BQ43" s="517">
        <v>5073</v>
      </c>
      <c r="BR43" s="517">
        <v>4910</v>
      </c>
      <c r="BS43" s="517">
        <v>4919</v>
      </c>
      <c r="BT43" s="517">
        <v>4895</v>
      </c>
      <c r="BU43" s="517">
        <v>4825</v>
      </c>
      <c r="BV43" s="517">
        <v>4751</v>
      </c>
      <c r="BW43" s="517">
        <v>4793</v>
      </c>
      <c r="BX43" s="517">
        <v>4738</v>
      </c>
      <c r="BY43" s="517">
        <v>4566</v>
      </c>
      <c r="BZ43" s="517">
        <v>4490</v>
      </c>
      <c r="CA43" s="517">
        <v>4444</v>
      </c>
      <c r="CB43" s="517">
        <v>4421</v>
      </c>
      <c r="CC43" s="517">
        <v>4349</v>
      </c>
      <c r="CD43" s="517">
        <v>4273</v>
      </c>
      <c r="CE43" s="517">
        <v>4350</v>
      </c>
      <c r="CF43" s="517">
        <v>4353</v>
      </c>
      <c r="CG43" s="517">
        <v>4218</v>
      </c>
      <c r="CH43" s="517">
        <v>4097</v>
      </c>
      <c r="CI43" s="517">
        <v>4053</v>
      </c>
      <c r="CJ43" s="517">
        <v>3869</v>
      </c>
      <c r="CK43" s="517">
        <v>3823</v>
      </c>
      <c r="CL43" s="517">
        <v>3698</v>
      </c>
      <c r="CM43" s="517">
        <v>3551</v>
      </c>
      <c r="CN43" s="517">
        <v>3534</v>
      </c>
      <c r="CO43" s="517">
        <v>3484</v>
      </c>
      <c r="CP43" s="517">
        <v>3427</v>
      </c>
      <c r="CQ43" s="517">
        <v>3325</v>
      </c>
      <c r="CR43" s="517">
        <v>3228</v>
      </c>
      <c r="CS43" s="517">
        <v>3239</v>
      </c>
    </row>
    <row r="44" spans="1:97" customFormat="1" x14ac:dyDescent="0.2">
      <c r="A44" s="512" t="s">
        <v>109</v>
      </c>
      <c r="B44" s="517" t="s">
        <v>55</v>
      </c>
      <c r="C44" s="517" t="s">
        <v>55</v>
      </c>
      <c r="D44" s="517" t="s">
        <v>55</v>
      </c>
      <c r="E44" s="517" t="s">
        <v>55</v>
      </c>
      <c r="F44" s="517" t="s">
        <v>55</v>
      </c>
      <c r="G44" s="517" t="s">
        <v>55</v>
      </c>
      <c r="H44" s="517" t="s">
        <v>55</v>
      </c>
      <c r="I44" s="517" t="s">
        <v>55</v>
      </c>
      <c r="J44" s="517" t="s">
        <v>55</v>
      </c>
      <c r="K44" s="517" t="s">
        <v>55</v>
      </c>
      <c r="L44" s="517" t="s">
        <v>55</v>
      </c>
      <c r="M44" s="517" t="s">
        <v>55</v>
      </c>
      <c r="N44" s="517" t="s">
        <v>55</v>
      </c>
      <c r="O44" s="517">
        <v>9801</v>
      </c>
      <c r="P44" s="517">
        <v>9662</v>
      </c>
      <c r="Q44" s="517">
        <v>9466</v>
      </c>
      <c r="R44" s="517">
        <v>9294</v>
      </c>
      <c r="S44" s="517">
        <v>9205</v>
      </c>
      <c r="T44" s="517">
        <v>9284</v>
      </c>
      <c r="U44" s="517">
        <v>9299</v>
      </c>
      <c r="V44" s="517">
        <v>9146</v>
      </c>
      <c r="W44" s="517">
        <v>9204</v>
      </c>
      <c r="X44" s="517">
        <v>9312</v>
      </c>
      <c r="Y44" s="517">
        <v>9349</v>
      </c>
      <c r="Z44" s="517">
        <v>9319</v>
      </c>
      <c r="AA44" s="517">
        <v>9352</v>
      </c>
      <c r="AB44" s="517">
        <v>9405</v>
      </c>
      <c r="AC44" s="517">
        <v>9176</v>
      </c>
      <c r="AD44" s="517">
        <v>9088</v>
      </c>
      <c r="AE44" s="517">
        <v>9121</v>
      </c>
      <c r="AF44" s="517">
        <v>9081</v>
      </c>
      <c r="AG44" s="517">
        <v>8733</v>
      </c>
      <c r="AH44" s="517">
        <v>8405</v>
      </c>
      <c r="AI44" s="517">
        <v>8204</v>
      </c>
      <c r="AJ44" s="517">
        <v>8226</v>
      </c>
      <c r="AK44" s="517">
        <v>8328</v>
      </c>
      <c r="AL44" s="517">
        <v>8222</v>
      </c>
      <c r="AM44" s="517">
        <v>8196</v>
      </c>
      <c r="AN44" s="517">
        <v>8125</v>
      </c>
      <c r="AO44" s="517">
        <v>7875</v>
      </c>
      <c r="AP44" s="517">
        <v>7494</v>
      </c>
      <c r="AQ44" s="517">
        <v>7277</v>
      </c>
      <c r="AR44" s="517">
        <v>7040</v>
      </c>
      <c r="AS44" s="517">
        <v>6971</v>
      </c>
      <c r="AT44" s="517">
        <v>6680</v>
      </c>
      <c r="AU44" s="517">
        <v>6607</v>
      </c>
      <c r="AV44" s="517">
        <v>6450</v>
      </c>
      <c r="AW44" s="517">
        <v>6326</v>
      </c>
      <c r="AX44" s="517">
        <v>6034</v>
      </c>
      <c r="AY44" s="517">
        <v>5847</v>
      </c>
      <c r="AZ44" s="517">
        <v>5843</v>
      </c>
      <c r="BA44" s="517">
        <v>5792</v>
      </c>
      <c r="BB44" s="517">
        <v>5703</v>
      </c>
      <c r="BC44" s="517">
        <v>5694</v>
      </c>
      <c r="BD44" s="517">
        <v>5854</v>
      </c>
      <c r="BE44" s="517">
        <v>6076</v>
      </c>
      <c r="BF44" s="517">
        <v>6164</v>
      </c>
      <c r="BG44" s="517">
        <v>6283</v>
      </c>
      <c r="BH44" s="517">
        <v>6428</v>
      </c>
      <c r="BI44" s="517">
        <v>6488</v>
      </c>
      <c r="BJ44" s="517">
        <v>6464</v>
      </c>
      <c r="BK44" s="517">
        <v>6471</v>
      </c>
      <c r="BL44" s="517">
        <v>6409</v>
      </c>
      <c r="BM44" s="517">
        <v>6287</v>
      </c>
      <c r="BN44" s="517">
        <v>6337</v>
      </c>
      <c r="BO44" s="517">
        <v>6278</v>
      </c>
      <c r="BP44" s="517">
        <v>6400</v>
      </c>
      <c r="BQ44" s="517">
        <v>6215</v>
      </c>
      <c r="BR44" s="517">
        <v>5968</v>
      </c>
      <c r="BS44" s="517">
        <v>5815</v>
      </c>
      <c r="BT44" s="517">
        <v>5943</v>
      </c>
      <c r="BU44" s="517">
        <v>5951</v>
      </c>
      <c r="BV44" s="517">
        <v>5865</v>
      </c>
      <c r="BW44" s="517">
        <v>5798</v>
      </c>
      <c r="BX44" s="517">
        <v>5800</v>
      </c>
      <c r="BY44" s="517">
        <v>5711</v>
      </c>
      <c r="BZ44" s="517">
        <v>5454</v>
      </c>
      <c r="CA44" s="517">
        <v>5412</v>
      </c>
      <c r="CB44" s="517">
        <v>5383</v>
      </c>
      <c r="CC44" s="517">
        <v>5347</v>
      </c>
      <c r="CD44" s="517">
        <v>5216</v>
      </c>
      <c r="CE44" s="517">
        <v>5149</v>
      </c>
      <c r="CF44" s="517">
        <v>5013</v>
      </c>
      <c r="CG44" s="517">
        <v>5061</v>
      </c>
      <c r="CH44" s="517">
        <v>4878</v>
      </c>
      <c r="CI44" s="517">
        <v>4718</v>
      </c>
      <c r="CJ44" s="517">
        <v>4722</v>
      </c>
      <c r="CK44" s="517">
        <v>4531</v>
      </c>
      <c r="CL44" s="517">
        <v>4404</v>
      </c>
      <c r="CM44" s="517">
        <v>4342</v>
      </c>
      <c r="CN44" s="517">
        <v>4279</v>
      </c>
      <c r="CO44" s="517">
        <v>4212</v>
      </c>
      <c r="CP44" s="517">
        <v>4070</v>
      </c>
      <c r="CQ44" s="517">
        <v>4020</v>
      </c>
      <c r="CR44" s="517">
        <v>3929</v>
      </c>
      <c r="CS44" s="517">
        <v>3816</v>
      </c>
    </row>
    <row r="45" spans="1:97" customFormat="1" x14ac:dyDescent="0.2">
      <c r="A45" s="512" t="s">
        <v>200</v>
      </c>
      <c r="B45" s="517">
        <v>10142</v>
      </c>
      <c r="C45" s="517">
        <v>10106</v>
      </c>
      <c r="D45" s="517">
        <v>10055</v>
      </c>
      <c r="E45" s="517">
        <v>9903</v>
      </c>
      <c r="F45" s="517">
        <v>9741</v>
      </c>
      <c r="G45" s="517">
        <v>9461</v>
      </c>
      <c r="H45" s="517">
        <v>9646</v>
      </c>
      <c r="I45" s="517">
        <v>9407</v>
      </c>
      <c r="J45" s="517">
        <v>9347</v>
      </c>
      <c r="K45" s="517">
        <v>9279</v>
      </c>
      <c r="L45" s="517">
        <v>9234</v>
      </c>
      <c r="M45" s="517">
        <v>8902</v>
      </c>
      <c r="N45" s="517">
        <v>8875</v>
      </c>
      <c r="O45" s="517">
        <v>8835</v>
      </c>
      <c r="P45" s="517">
        <v>8679</v>
      </c>
      <c r="Q45" s="517">
        <v>8555</v>
      </c>
      <c r="R45" s="517">
        <v>8410</v>
      </c>
      <c r="S45" s="517">
        <v>8323</v>
      </c>
      <c r="T45" s="517">
        <v>8388</v>
      </c>
      <c r="U45" s="517">
        <v>8328</v>
      </c>
      <c r="V45" s="517">
        <v>8234</v>
      </c>
      <c r="W45" s="517">
        <v>8215</v>
      </c>
      <c r="X45" s="517">
        <v>8392</v>
      </c>
      <c r="Y45" s="517">
        <v>8504</v>
      </c>
      <c r="Z45" s="517">
        <v>8446</v>
      </c>
      <c r="AA45" s="517">
        <v>8437</v>
      </c>
      <c r="AB45" s="517">
        <v>8611</v>
      </c>
      <c r="AC45" s="517">
        <v>8342</v>
      </c>
      <c r="AD45" s="517">
        <v>8312</v>
      </c>
      <c r="AE45" s="517">
        <v>8171</v>
      </c>
      <c r="AF45" s="517">
        <v>8337</v>
      </c>
      <c r="AG45" s="517">
        <v>8047</v>
      </c>
      <c r="AH45" s="517">
        <v>7727</v>
      </c>
      <c r="AI45" s="517">
        <v>7470</v>
      </c>
      <c r="AJ45" s="517">
        <v>7509</v>
      </c>
      <c r="AK45" s="517">
        <v>7492</v>
      </c>
      <c r="AL45" s="517">
        <v>7567</v>
      </c>
      <c r="AM45" s="517">
        <v>7523</v>
      </c>
      <c r="AN45" s="517">
        <v>7650</v>
      </c>
      <c r="AO45" s="517">
        <v>7352</v>
      </c>
      <c r="AP45" s="517">
        <v>7082</v>
      </c>
      <c r="AQ45" s="517">
        <v>6857</v>
      </c>
      <c r="AR45" s="517">
        <v>6684</v>
      </c>
      <c r="AS45" s="517">
        <v>6504</v>
      </c>
      <c r="AT45" s="517">
        <v>6353</v>
      </c>
      <c r="AU45" s="517">
        <v>6190</v>
      </c>
      <c r="AV45" s="517">
        <v>6125</v>
      </c>
      <c r="AW45" s="517">
        <v>5894</v>
      </c>
      <c r="AX45" s="517">
        <v>5719</v>
      </c>
      <c r="AY45" s="517">
        <v>5531</v>
      </c>
      <c r="AZ45" s="517">
        <v>5544</v>
      </c>
      <c r="BA45" s="517">
        <v>5525</v>
      </c>
      <c r="BB45" s="517">
        <v>5505</v>
      </c>
      <c r="BC45" s="517">
        <v>5366</v>
      </c>
      <c r="BD45" s="517">
        <v>5605</v>
      </c>
      <c r="BE45" s="517">
        <v>5737</v>
      </c>
      <c r="BF45" s="517">
        <v>5890</v>
      </c>
      <c r="BG45" s="517">
        <v>6016</v>
      </c>
      <c r="BH45" s="517">
        <v>6196</v>
      </c>
      <c r="BI45" s="517">
        <v>6234</v>
      </c>
      <c r="BJ45" s="517">
        <v>6209</v>
      </c>
      <c r="BK45" s="517">
        <v>6109</v>
      </c>
      <c r="BL45" s="517">
        <v>6111</v>
      </c>
      <c r="BM45" s="517">
        <v>5987</v>
      </c>
      <c r="BN45" s="517">
        <v>6066</v>
      </c>
      <c r="BO45" s="517">
        <v>6028</v>
      </c>
      <c r="BP45" s="517">
        <v>6102</v>
      </c>
      <c r="BQ45" s="517">
        <v>5871</v>
      </c>
      <c r="BR45" s="517">
        <v>5764</v>
      </c>
      <c r="BS45" s="517">
        <v>5555</v>
      </c>
      <c r="BT45" s="517">
        <v>5668</v>
      </c>
      <c r="BU45" s="517">
        <v>5621</v>
      </c>
      <c r="BV45" s="517">
        <v>5582</v>
      </c>
      <c r="BW45" s="517">
        <v>5475</v>
      </c>
      <c r="BX45" s="517">
        <v>5471</v>
      </c>
      <c r="BY45" s="517">
        <v>5403</v>
      </c>
      <c r="BZ45" s="517">
        <v>5251</v>
      </c>
      <c r="CA45" s="517">
        <v>5074</v>
      </c>
      <c r="CB45" s="517">
        <v>5143</v>
      </c>
      <c r="CC45" s="517">
        <v>5069</v>
      </c>
      <c r="CD45" s="517">
        <v>4991</v>
      </c>
      <c r="CE45" s="517">
        <v>4921</v>
      </c>
      <c r="CF45" s="517">
        <v>4752</v>
      </c>
      <c r="CG45" s="517">
        <v>4818</v>
      </c>
      <c r="CH45" s="517">
        <v>4671</v>
      </c>
      <c r="CI45" s="517">
        <v>4491</v>
      </c>
      <c r="CJ45" s="517">
        <v>4526</v>
      </c>
      <c r="CK45" s="517">
        <v>4358</v>
      </c>
      <c r="CL45" s="517">
        <v>4218</v>
      </c>
      <c r="CM45" s="517">
        <v>4069</v>
      </c>
      <c r="CN45" s="517">
        <v>4068</v>
      </c>
      <c r="CO45" s="517">
        <v>4007</v>
      </c>
      <c r="CP45" s="517">
        <v>3952</v>
      </c>
      <c r="CQ45" s="517">
        <v>3827</v>
      </c>
      <c r="CR45" s="517">
        <v>3759</v>
      </c>
      <c r="CS45" s="517">
        <v>3673</v>
      </c>
    </row>
    <row r="46" spans="1:97" customFormat="1" x14ac:dyDescent="0.2">
      <c r="A46" s="506" t="s">
        <v>218</v>
      </c>
      <c r="B46" s="517" t="s">
        <v>55</v>
      </c>
      <c r="C46" s="517" t="s">
        <v>55</v>
      </c>
      <c r="D46" s="517" t="s">
        <v>55</v>
      </c>
      <c r="E46" s="517" t="s">
        <v>55</v>
      </c>
      <c r="F46" s="517" t="s">
        <v>55</v>
      </c>
      <c r="G46" s="517" t="s">
        <v>55</v>
      </c>
      <c r="H46" s="517" t="s">
        <v>55</v>
      </c>
      <c r="I46" s="517" t="s">
        <v>55</v>
      </c>
      <c r="J46" s="517" t="s">
        <v>55</v>
      </c>
      <c r="K46" s="517" t="s">
        <v>55</v>
      </c>
      <c r="L46" s="517" t="s">
        <v>55</v>
      </c>
      <c r="M46" s="517" t="s">
        <v>55</v>
      </c>
      <c r="N46" s="517" t="s">
        <v>55</v>
      </c>
      <c r="O46" s="517" t="s">
        <v>55</v>
      </c>
      <c r="P46" s="517" t="s">
        <v>55</v>
      </c>
      <c r="Q46" s="517" t="s">
        <v>55</v>
      </c>
      <c r="R46" s="517" t="s">
        <v>55</v>
      </c>
      <c r="S46" s="517" t="s">
        <v>55</v>
      </c>
      <c r="T46" s="517" t="s">
        <v>55</v>
      </c>
      <c r="U46" s="517" t="s">
        <v>55</v>
      </c>
      <c r="V46" s="517" t="s">
        <v>55</v>
      </c>
      <c r="W46" s="517" t="s">
        <v>55</v>
      </c>
      <c r="X46" s="517" t="s">
        <v>55</v>
      </c>
      <c r="Y46" s="517" t="s">
        <v>55</v>
      </c>
      <c r="Z46" s="517" t="s">
        <v>55</v>
      </c>
      <c r="AA46" s="517" t="s">
        <v>55</v>
      </c>
      <c r="AB46" s="517" t="s">
        <v>55</v>
      </c>
      <c r="AC46" s="517" t="s">
        <v>55</v>
      </c>
      <c r="AD46" s="517" t="s">
        <v>55</v>
      </c>
      <c r="AE46" s="517" t="s">
        <v>55</v>
      </c>
      <c r="AF46" s="517" t="s">
        <v>55</v>
      </c>
      <c r="AG46" s="517" t="s">
        <v>55</v>
      </c>
      <c r="AH46" s="517" t="s">
        <v>55</v>
      </c>
      <c r="AI46" s="517" t="s">
        <v>55</v>
      </c>
      <c r="AJ46" s="517" t="s">
        <v>55</v>
      </c>
      <c r="AK46" s="517" t="s">
        <v>55</v>
      </c>
      <c r="AL46" s="517" t="s">
        <v>55</v>
      </c>
      <c r="AM46" s="517" t="s">
        <v>55</v>
      </c>
      <c r="AN46" s="517" t="s">
        <v>55</v>
      </c>
      <c r="AO46" s="517" t="s">
        <v>55</v>
      </c>
      <c r="AP46" s="517" t="s">
        <v>55</v>
      </c>
      <c r="AQ46" s="517" t="s">
        <v>55</v>
      </c>
      <c r="AR46" s="517" t="s">
        <v>55</v>
      </c>
      <c r="AS46" s="517" t="s">
        <v>55</v>
      </c>
      <c r="AT46" s="517" t="s">
        <v>55</v>
      </c>
      <c r="AU46" s="517" t="s">
        <v>55</v>
      </c>
      <c r="AV46" s="517" t="s">
        <v>55</v>
      </c>
      <c r="AW46" s="517" t="s">
        <v>55</v>
      </c>
      <c r="AX46" s="517" t="s">
        <v>55</v>
      </c>
      <c r="AY46" s="517" t="s">
        <v>55</v>
      </c>
      <c r="AZ46" s="517" t="s">
        <v>55</v>
      </c>
      <c r="BA46" s="517" t="s">
        <v>55</v>
      </c>
      <c r="BB46" s="517" t="s">
        <v>55</v>
      </c>
      <c r="BC46" s="517" t="s">
        <v>55</v>
      </c>
      <c r="BD46" s="517" t="s">
        <v>55</v>
      </c>
      <c r="BE46" s="517" t="s">
        <v>55</v>
      </c>
      <c r="BF46" s="517" t="s">
        <v>55</v>
      </c>
      <c r="BG46" s="517" t="s">
        <v>55</v>
      </c>
      <c r="BH46" s="517" t="s">
        <v>55</v>
      </c>
      <c r="BI46" s="517" t="s">
        <v>55</v>
      </c>
      <c r="BJ46" s="517" t="s">
        <v>55</v>
      </c>
      <c r="BK46" s="517" t="s">
        <v>55</v>
      </c>
      <c r="BL46" s="517">
        <v>112</v>
      </c>
      <c r="BM46" s="517">
        <v>109</v>
      </c>
      <c r="BN46" s="517">
        <v>101</v>
      </c>
      <c r="BO46" s="517">
        <v>81</v>
      </c>
      <c r="BP46" s="517">
        <v>87</v>
      </c>
      <c r="BQ46" s="517">
        <v>82</v>
      </c>
      <c r="BR46" s="517">
        <v>76</v>
      </c>
      <c r="BS46" s="517">
        <v>76</v>
      </c>
      <c r="BT46" s="517">
        <v>80</v>
      </c>
      <c r="BU46" s="517">
        <v>78</v>
      </c>
      <c r="BV46" s="517">
        <v>59</v>
      </c>
      <c r="BW46" s="517">
        <v>68</v>
      </c>
      <c r="BX46" s="517">
        <v>65</v>
      </c>
      <c r="BY46" s="517">
        <v>66</v>
      </c>
      <c r="BZ46" s="517">
        <v>64</v>
      </c>
      <c r="CA46" s="517">
        <v>72</v>
      </c>
      <c r="CB46" s="517">
        <v>75</v>
      </c>
      <c r="CC46" s="517">
        <v>70</v>
      </c>
      <c r="CD46" s="517">
        <v>66</v>
      </c>
      <c r="CE46" s="517">
        <v>81</v>
      </c>
      <c r="CF46" s="517">
        <v>16</v>
      </c>
      <c r="CG46" s="517">
        <v>16</v>
      </c>
      <c r="CH46" s="517">
        <v>73</v>
      </c>
      <c r="CI46" s="517">
        <v>48</v>
      </c>
      <c r="CJ46" s="517">
        <v>44</v>
      </c>
      <c r="CK46" s="517">
        <v>57</v>
      </c>
      <c r="CL46" s="517">
        <v>202</v>
      </c>
      <c r="CM46" s="517">
        <v>88</v>
      </c>
      <c r="CN46" s="517">
        <v>75</v>
      </c>
      <c r="CO46" s="517">
        <v>77</v>
      </c>
      <c r="CP46" s="517">
        <v>57</v>
      </c>
      <c r="CQ46" s="517">
        <v>46</v>
      </c>
      <c r="CR46" s="517">
        <v>64</v>
      </c>
      <c r="CS46" s="517">
        <v>62</v>
      </c>
    </row>
    <row r="47" spans="1:97" customFormat="1" x14ac:dyDescent="0.2">
      <c r="A47" s="506" t="s">
        <v>219</v>
      </c>
      <c r="B47" s="517" t="s">
        <v>55</v>
      </c>
      <c r="C47" s="517" t="s">
        <v>55</v>
      </c>
      <c r="D47" s="517" t="s">
        <v>55</v>
      </c>
      <c r="E47" s="517" t="s">
        <v>55</v>
      </c>
      <c r="F47" s="517" t="s">
        <v>55</v>
      </c>
      <c r="G47" s="517" t="s">
        <v>55</v>
      </c>
      <c r="H47" s="517" t="s">
        <v>55</v>
      </c>
      <c r="I47" s="517" t="s">
        <v>55</v>
      </c>
      <c r="J47" s="517" t="s">
        <v>55</v>
      </c>
      <c r="K47" s="517" t="s">
        <v>55</v>
      </c>
      <c r="L47" s="517" t="s">
        <v>55</v>
      </c>
      <c r="M47" s="517" t="s">
        <v>55</v>
      </c>
      <c r="N47" s="517" t="s">
        <v>55</v>
      </c>
      <c r="O47" s="517" t="s">
        <v>55</v>
      </c>
      <c r="P47" s="517" t="s">
        <v>55</v>
      </c>
      <c r="Q47" s="517" t="s">
        <v>55</v>
      </c>
      <c r="R47" s="517" t="s">
        <v>55</v>
      </c>
      <c r="S47" s="517" t="s">
        <v>55</v>
      </c>
      <c r="T47" s="517" t="s">
        <v>55</v>
      </c>
      <c r="U47" s="517" t="s">
        <v>55</v>
      </c>
      <c r="V47" s="517" t="s">
        <v>55</v>
      </c>
      <c r="W47" s="517" t="s">
        <v>55</v>
      </c>
      <c r="X47" s="517" t="s">
        <v>55</v>
      </c>
      <c r="Y47" s="517" t="s">
        <v>55</v>
      </c>
      <c r="Z47" s="517" t="s">
        <v>55</v>
      </c>
      <c r="AA47" s="517" t="s">
        <v>55</v>
      </c>
      <c r="AB47" s="517" t="s">
        <v>55</v>
      </c>
      <c r="AC47" s="517" t="s">
        <v>55</v>
      </c>
      <c r="AD47" s="517" t="s">
        <v>55</v>
      </c>
      <c r="AE47" s="517" t="s">
        <v>55</v>
      </c>
      <c r="AF47" s="517" t="s">
        <v>55</v>
      </c>
      <c r="AG47" s="517" t="s">
        <v>55</v>
      </c>
      <c r="AH47" s="517" t="s">
        <v>55</v>
      </c>
      <c r="AI47" s="517" t="s">
        <v>55</v>
      </c>
      <c r="AJ47" s="517" t="s">
        <v>55</v>
      </c>
      <c r="AK47" s="517" t="s">
        <v>55</v>
      </c>
      <c r="AL47" s="517" t="s">
        <v>55</v>
      </c>
      <c r="AM47" s="517" t="s">
        <v>55</v>
      </c>
      <c r="AN47" s="517" t="s">
        <v>55</v>
      </c>
      <c r="AO47" s="517" t="s">
        <v>55</v>
      </c>
      <c r="AP47" s="517" t="s">
        <v>55</v>
      </c>
      <c r="AQ47" s="517" t="s">
        <v>55</v>
      </c>
      <c r="AR47" s="517" t="s">
        <v>55</v>
      </c>
      <c r="AS47" s="517" t="s">
        <v>55</v>
      </c>
      <c r="AT47" s="517" t="s">
        <v>55</v>
      </c>
      <c r="AU47" s="517" t="s">
        <v>55</v>
      </c>
      <c r="AV47" s="517" t="s">
        <v>55</v>
      </c>
      <c r="AW47" s="517" t="s">
        <v>55</v>
      </c>
      <c r="AX47" s="517" t="s">
        <v>55</v>
      </c>
      <c r="AY47" s="517" t="s">
        <v>55</v>
      </c>
      <c r="AZ47" s="517" t="s">
        <v>55</v>
      </c>
      <c r="BA47" s="517" t="s">
        <v>55</v>
      </c>
      <c r="BB47" s="517" t="s">
        <v>55</v>
      </c>
      <c r="BC47" s="517" t="s">
        <v>55</v>
      </c>
      <c r="BD47" s="517" t="s">
        <v>55</v>
      </c>
      <c r="BE47" s="517" t="s">
        <v>55</v>
      </c>
      <c r="BF47" s="517" t="s">
        <v>55</v>
      </c>
      <c r="BG47" s="517" t="s">
        <v>55</v>
      </c>
      <c r="BH47" s="517" t="s">
        <v>55</v>
      </c>
      <c r="BI47" s="517" t="s">
        <v>55</v>
      </c>
      <c r="BJ47" s="517" t="s">
        <v>55</v>
      </c>
      <c r="BK47" s="517" t="s">
        <v>55</v>
      </c>
      <c r="BL47" s="517">
        <v>112</v>
      </c>
      <c r="BM47" s="517">
        <v>109</v>
      </c>
      <c r="BN47" s="517">
        <v>101</v>
      </c>
      <c r="BO47" s="517">
        <v>81</v>
      </c>
      <c r="BP47" s="517">
        <v>87</v>
      </c>
      <c r="BQ47" s="517">
        <v>82</v>
      </c>
      <c r="BR47" s="517">
        <v>76</v>
      </c>
      <c r="BS47" s="517">
        <v>76</v>
      </c>
      <c r="BT47" s="517">
        <v>80</v>
      </c>
      <c r="BU47" s="517">
        <v>78</v>
      </c>
      <c r="BV47" s="517">
        <v>59</v>
      </c>
      <c r="BW47" s="517">
        <v>68</v>
      </c>
      <c r="BX47" s="517">
        <v>65</v>
      </c>
      <c r="BY47" s="517">
        <v>66</v>
      </c>
      <c r="BZ47" s="517">
        <v>64</v>
      </c>
      <c r="CA47" s="517">
        <v>72</v>
      </c>
      <c r="CB47" s="517">
        <v>75</v>
      </c>
      <c r="CC47" s="517">
        <v>70</v>
      </c>
      <c r="CD47" s="517">
        <v>66</v>
      </c>
      <c r="CE47" s="517">
        <v>81</v>
      </c>
      <c r="CF47" s="517">
        <v>16</v>
      </c>
      <c r="CG47" s="517">
        <v>16</v>
      </c>
      <c r="CH47" s="517">
        <v>73</v>
      </c>
      <c r="CI47" s="517">
        <v>48</v>
      </c>
      <c r="CJ47" s="517">
        <v>44</v>
      </c>
      <c r="CK47" s="517">
        <v>57</v>
      </c>
      <c r="CL47" s="517">
        <v>202</v>
      </c>
      <c r="CM47" s="517">
        <v>88</v>
      </c>
      <c r="CN47" s="517">
        <v>75</v>
      </c>
      <c r="CO47" s="517">
        <v>77</v>
      </c>
      <c r="CP47" s="517">
        <v>57</v>
      </c>
      <c r="CQ47" s="517">
        <v>46</v>
      </c>
      <c r="CR47" s="517">
        <v>64</v>
      </c>
      <c r="CS47" s="517">
        <v>62</v>
      </c>
    </row>
    <row r="48" spans="1:97" customFormat="1" x14ac:dyDescent="0.2">
      <c r="A48" s="506" t="s">
        <v>220</v>
      </c>
      <c r="B48" s="517" t="s">
        <v>55</v>
      </c>
      <c r="C48" s="517" t="s">
        <v>55</v>
      </c>
      <c r="D48" s="517" t="s">
        <v>55</v>
      </c>
      <c r="E48" s="517" t="s">
        <v>55</v>
      </c>
      <c r="F48" s="517" t="s">
        <v>55</v>
      </c>
      <c r="G48" s="517" t="s">
        <v>55</v>
      </c>
      <c r="H48" s="517" t="s">
        <v>55</v>
      </c>
      <c r="I48" s="517" t="s">
        <v>55</v>
      </c>
      <c r="J48" s="517" t="s">
        <v>55</v>
      </c>
      <c r="K48" s="517" t="s">
        <v>55</v>
      </c>
      <c r="L48" s="517" t="s">
        <v>55</v>
      </c>
      <c r="M48" s="517" t="s">
        <v>55</v>
      </c>
      <c r="N48" s="517" t="s">
        <v>55</v>
      </c>
      <c r="O48" s="517" t="s">
        <v>55</v>
      </c>
      <c r="P48" s="517" t="s">
        <v>55</v>
      </c>
      <c r="Q48" s="517" t="s">
        <v>55</v>
      </c>
      <c r="R48" s="517" t="s">
        <v>55</v>
      </c>
      <c r="S48" s="517" t="s">
        <v>55</v>
      </c>
      <c r="T48" s="517" t="s">
        <v>55</v>
      </c>
      <c r="U48" s="517" t="s">
        <v>55</v>
      </c>
      <c r="V48" s="517" t="s">
        <v>55</v>
      </c>
      <c r="W48" s="517" t="s">
        <v>55</v>
      </c>
      <c r="X48" s="517" t="s">
        <v>55</v>
      </c>
      <c r="Y48" s="517" t="s">
        <v>55</v>
      </c>
      <c r="Z48" s="517" t="s">
        <v>55</v>
      </c>
      <c r="AA48" s="517" t="s">
        <v>55</v>
      </c>
      <c r="AB48" s="517" t="s">
        <v>55</v>
      </c>
      <c r="AC48" s="517" t="s">
        <v>55</v>
      </c>
      <c r="AD48" s="517" t="s">
        <v>55</v>
      </c>
      <c r="AE48" s="517" t="s">
        <v>55</v>
      </c>
      <c r="AF48" s="517" t="s">
        <v>55</v>
      </c>
      <c r="AG48" s="517" t="s">
        <v>55</v>
      </c>
      <c r="AH48" s="517" t="s">
        <v>55</v>
      </c>
      <c r="AI48" s="517" t="s">
        <v>55</v>
      </c>
      <c r="AJ48" s="517" t="s">
        <v>55</v>
      </c>
      <c r="AK48" s="517" t="s">
        <v>55</v>
      </c>
      <c r="AL48" s="517" t="s">
        <v>55</v>
      </c>
      <c r="AM48" s="517" t="s">
        <v>55</v>
      </c>
      <c r="AN48" s="517" t="s">
        <v>55</v>
      </c>
      <c r="AO48" s="517" t="s">
        <v>55</v>
      </c>
      <c r="AP48" s="517" t="s">
        <v>55</v>
      </c>
      <c r="AQ48" s="517" t="s">
        <v>55</v>
      </c>
      <c r="AR48" s="517" t="s">
        <v>55</v>
      </c>
      <c r="AS48" s="517" t="s">
        <v>55</v>
      </c>
      <c r="AT48" s="517" t="s">
        <v>55</v>
      </c>
      <c r="AU48" s="517" t="s">
        <v>55</v>
      </c>
      <c r="AV48" s="517" t="s">
        <v>55</v>
      </c>
      <c r="AW48" s="517" t="s">
        <v>55</v>
      </c>
      <c r="AX48" s="517" t="s">
        <v>55</v>
      </c>
      <c r="AY48" s="517" t="s">
        <v>55</v>
      </c>
      <c r="AZ48" s="517" t="s">
        <v>55</v>
      </c>
      <c r="BA48" s="517" t="s">
        <v>55</v>
      </c>
      <c r="BB48" s="517" t="s">
        <v>55</v>
      </c>
      <c r="BC48" s="517" t="s">
        <v>55</v>
      </c>
      <c r="BD48" s="517" t="s">
        <v>55</v>
      </c>
      <c r="BE48" s="517" t="s">
        <v>55</v>
      </c>
      <c r="BF48" s="517" t="s">
        <v>55</v>
      </c>
      <c r="BG48" s="517" t="s">
        <v>55</v>
      </c>
      <c r="BH48" s="517" t="s">
        <v>55</v>
      </c>
      <c r="BI48" s="517" t="s">
        <v>55</v>
      </c>
      <c r="BJ48" s="517" t="s">
        <v>55</v>
      </c>
      <c r="BK48" s="517" t="s">
        <v>55</v>
      </c>
      <c r="BL48" s="517">
        <v>112</v>
      </c>
      <c r="BM48" s="517">
        <v>109</v>
      </c>
      <c r="BN48" s="517">
        <v>101</v>
      </c>
      <c r="BO48" s="517">
        <v>81</v>
      </c>
      <c r="BP48" s="517">
        <v>87</v>
      </c>
      <c r="BQ48" s="517">
        <v>82</v>
      </c>
      <c r="BR48" s="517">
        <v>76</v>
      </c>
      <c r="BS48" s="517">
        <v>76</v>
      </c>
      <c r="BT48" s="517">
        <v>80</v>
      </c>
      <c r="BU48" s="517">
        <v>78</v>
      </c>
      <c r="BV48" s="517">
        <v>59</v>
      </c>
      <c r="BW48" s="517">
        <v>68</v>
      </c>
      <c r="BX48" s="517">
        <v>65</v>
      </c>
      <c r="BY48" s="517">
        <v>66</v>
      </c>
      <c r="BZ48" s="517">
        <v>64</v>
      </c>
      <c r="CA48" s="517">
        <v>72</v>
      </c>
      <c r="CB48" s="517">
        <v>75</v>
      </c>
      <c r="CC48" s="517">
        <v>70</v>
      </c>
      <c r="CD48" s="517">
        <v>66</v>
      </c>
      <c r="CE48" s="517">
        <v>81</v>
      </c>
      <c r="CF48" s="517">
        <v>16</v>
      </c>
      <c r="CG48" s="517">
        <v>16</v>
      </c>
      <c r="CH48" s="517">
        <v>73</v>
      </c>
      <c r="CI48" s="517">
        <v>48</v>
      </c>
      <c r="CJ48" s="517">
        <v>44</v>
      </c>
      <c r="CK48" s="517">
        <v>57</v>
      </c>
      <c r="CL48" s="517">
        <v>202</v>
      </c>
      <c r="CM48" s="517">
        <v>88</v>
      </c>
      <c r="CN48" s="517">
        <v>75</v>
      </c>
      <c r="CO48" s="517">
        <v>77</v>
      </c>
      <c r="CP48" s="517">
        <v>57</v>
      </c>
      <c r="CQ48" s="517">
        <v>46</v>
      </c>
      <c r="CR48" s="517">
        <v>64</v>
      </c>
      <c r="CS48" s="517">
        <v>62</v>
      </c>
    </row>
    <row r="49" spans="1:97" customFormat="1" x14ac:dyDescent="0.2">
      <c r="A49" s="514" t="s">
        <v>221</v>
      </c>
      <c r="B49" s="520" t="s">
        <v>55</v>
      </c>
      <c r="C49" s="520" t="s">
        <v>55</v>
      </c>
      <c r="D49" s="520" t="s">
        <v>55</v>
      </c>
      <c r="E49" s="520" t="s">
        <v>55</v>
      </c>
      <c r="F49" s="520" t="s">
        <v>55</v>
      </c>
      <c r="G49" s="520" t="s">
        <v>55</v>
      </c>
      <c r="H49" s="520" t="s">
        <v>55</v>
      </c>
      <c r="I49" s="520" t="s">
        <v>55</v>
      </c>
      <c r="J49" s="520" t="s">
        <v>55</v>
      </c>
      <c r="K49" s="520" t="s">
        <v>55</v>
      </c>
      <c r="L49" s="520" t="s">
        <v>55</v>
      </c>
      <c r="M49" s="520" t="s">
        <v>55</v>
      </c>
      <c r="N49" s="520" t="s">
        <v>55</v>
      </c>
      <c r="O49" s="520" t="s">
        <v>55</v>
      </c>
      <c r="P49" s="520" t="s">
        <v>55</v>
      </c>
      <c r="Q49" s="520" t="s">
        <v>55</v>
      </c>
      <c r="R49" s="520" t="s">
        <v>55</v>
      </c>
      <c r="S49" s="520" t="s">
        <v>55</v>
      </c>
      <c r="T49" s="520" t="s">
        <v>55</v>
      </c>
      <c r="U49" s="520" t="s">
        <v>55</v>
      </c>
      <c r="V49" s="520" t="s">
        <v>55</v>
      </c>
      <c r="W49" s="520" t="s">
        <v>55</v>
      </c>
      <c r="X49" s="520" t="s">
        <v>55</v>
      </c>
      <c r="Y49" s="520" t="s">
        <v>55</v>
      </c>
      <c r="Z49" s="520" t="s">
        <v>55</v>
      </c>
      <c r="AA49" s="520" t="s">
        <v>55</v>
      </c>
      <c r="AB49" s="520" t="s">
        <v>55</v>
      </c>
      <c r="AC49" s="520" t="s">
        <v>55</v>
      </c>
      <c r="AD49" s="520" t="s">
        <v>55</v>
      </c>
      <c r="AE49" s="520" t="s">
        <v>55</v>
      </c>
      <c r="AF49" s="520" t="s">
        <v>55</v>
      </c>
      <c r="AG49" s="520" t="s">
        <v>55</v>
      </c>
      <c r="AH49" s="520" t="s">
        <v>55</v>
      </c>
      <c r="AI49" s="520" t="s">
        <v>55</v>
      </c>
      <c r="AJ49" s="520" t="s">
        <v>55</v>
      </c>
      <c r="AK49" s="520" t="s">
        <v>55</v>
      </c>
      <c r="AL49" s="520" t="s">
        <v>55</v>
      </c>
      <c r="AM49" s="520" t="s">
        <v>55</v>
      </c>
      <c r="AN49" s="520" t="s">
        <v>55</v>
      </c>
      <c r="AO49" s="520" t="s">
        <v>55</v>
      </c>
      <c r="AP49" s="520" t="s">
        <v>55</v>
      </c>
      <c r="AQ49" s="520" t="s">
        <v>55</v>
      </c>
      <c r="AR49" s="520" t="s">
        <v>55</v>
      </c>
      <c r="AS49" s="520" t="s">
        <v>55</v>
      </c>
      <c r="AT49" s="520" t="s">
        <v>55</v>
      </c>
      <c r="AU49" s="520" t="s">
        <v>55</v>
      </c>
      <c r="AV49" s="520" t="s">
        <v>55</v>
      </c>
      <c r="AW49" s="520" t="s">
        <v>55</v>
      </c>
      <c r="AX49" s="520" t="s">
        <v>55</v>
      </c>
      <c r="AY49" s="520" t="s">
        <v>55</v>
      </c>
      <c r="AZ49" s="520" t="s">
        <v>55</v>
      </c>
      <c r="BA49" s="520" t="s">
        <v>55</v>
      </c>
      <c r="BB49" s="520" t="s">
        <v>55</v>
      </c>
      <c r="BC49" s="520" t="s">
        <v>55</v>
      </c>
      <c r="BD49" s="520" t="s">
        <v>55</v>
      </c>
      <c r="BE49" s="520" t="s">
        <v>55</v>
      </c>
      <c r="BF49" s="520" t="s">
        <v>55</v>
      </c>
      <c r="BG49" s="520" t="s">
        <v>55</v>
      </c>
      <c r="BH49" s="520" t="s">
        <v>55</v>
      </c>
      <c r="BI49" s="520" t="s">
        <v>55</v>
      </c>
      <c r="BJ49" s="520" t="s">
        <v>55</v>
      </c>
      <c r="BK49" s="520" t="s">
        <v>55</v>
      </c>
      <c r="BL49" s="520">
        <v>112</v>
      </c>
      <c r="BM49" s="520">
        <v>109</v>
      </c>
      <c r="BN49" s="520">
        <v>101</v>
      </c>
      <c r="BO49" s="520">
        <v>81</v>
      </c>
      <c r="BP49" s="520">
        <v>87</v>
      </c>
      <c r="BQ49" s="520">
        <v>82</v>
      </c>
      <c r="BR49" s="520">
        <v>76</v>
      </c>
      <c r="BS49" s="520">
        <v>76</v>
      </c>
      <c r="BT49" s="520">
        <v>80</v>
      </c>
      <c r="BU49" s="520">
        <v>78</v>
      </c>
      <c r="BV49" s="520">
        <v>59</v>
      </c>
      <c r="BW49" s="520">
        <v>68</v>
      </c>
      <c r="BX49" s="520">
        <v>65</v>
      </c>
      <c r="BY49" s="520">
        <v>66</v>
      </c>
      <c r="BZ49" s="520">
        <v>64</v>
      </c>
      <c r="CA49" s="520">
        <v>72</v>
      </c>
      <c r="CB49" s="520">
        <v>75</v>
      </c>
      <c r="CC49" s="520">
        <v>70</v>
      </c>
      <c r="CD49" s="520">
        <v>66</v>
      </c>
      <c r="CE49" s="520">
        <v>81</v>
      </c>
      <c r="CF49" s="520">
        <v>16</v>
      </c>
      <c r="CG49" s="520">
        <v>16</v>
      </c>
      <c r="CH49" s="520">
        <v>73</v>
      </c>
      <c r="CI49" s="520">
        <v>48</v>
      </c>
      <c r="CJ49" s="520">
        <v>44</v>
      </c>
      <c r="CK49" s="520">
        <v>57</v>
      </c>
      <c r="CL49" s="520">
        <v>202</v>
      </c>
      <c r="CM49" s="520">
        <v>88</v>
      </c>
      <c r="CN49" s="520">
        <v>75</v>
      </c>
      <c r="CO49" s="520">
        <v>77</v>
      </c>
      <c r="CP49" s="520">
        <v>57</v>
      </c>
      <c r="CQ49" s="520">
        <v>46</v>
      </c>
      <c r="CR49" s="520">
        <v>64</v>
      </c>
      <c r="CS49" s="520">
        <v>62</v>
      </c>
    </row>
    <row r="50" spans="1:97" x14ac:dyDescent="0.2">
      <c r="A50" s="38"/>
      <c r="AO50" s="188"/>
      <c r="AP50" s="188"/>
      <c r="AQ50" s="188"/>
      <c r="AR50" s="188"/>
      <c r="AS50" s="188"/>
      <c r="AT50" s="188"/>
      <c r="AU50" s="188"/>
    </row>
    <row r="51" spans="1:97" x14ac:dyDescent="0.2">
      <c r="A51" s="219"/>
      <c r="AO51" s="188"/>
      <c r="AP51" s="188"/>
      <c r="AQ51" s="188"/>
      <c r="AR51" s="188"/>
      <c r="AS51" s="188"/>
      <c r="AT51" s="188"/>
      <c r="AU51" s="188"/>
    </row>
    <row r="52" spans="1:97" x14ac:dyDescent="0.2">
      <c r="A52" s="38"/>
      <c r="AO52" s="188"/>
      <c r="AP52" s="188"/>
      <c r="AQ52" s="188"/>
      <c r="AR52" s="188"/>
      <c r="AS52" s="188"/>
      <c r="AT52" s="188"/>
      <c r="AU52" s="188"/>
    </row>
    <row r="53" spans="1:97" x14ac:dyDescent="0.2">
      <c r="A53" s="38"/>
      <c r="AO53" s="188"/>
      <c r="AP53" s="188"/>
      <c r="AQ53" s="188"/>
      <c r="AR53" s="188"/>
      <c r="AS53" s="188"/>
      <c r="AT53" s="188"/>
      <c r="AU53" s="188"/>
    </row>
    <row r="54" spans="1:97" x14ac:dyDescent="0.2">
      <c r="A54" s="38"/>
      <c r="AO54" s="188"/>
      <c r="AP54" s="188"/>
      <c r="AQ54" s="188"/>
      <c r="AR54" s="188"/>
      <c r="AS54" s="188"/>
      <c r="AT54" s="188"/>
      <c r="AU54" s="188"/>
    </row>
    <row r="55" spans="1:97" x14ac:dyDescent="0.2">
      <c r="AO55" s="188"/>
      <c r="AP55" s="188"/>
      <c r="AQ55" s="188"/>
      <c r="AR55" s="188"/>
      <c r="AS55" s="188"/>
      <c r="AT55" s="188"/>
      <c r="AU55" s="188"/>
    </row>
  </sheetData>
  <sheetProtection sheet="1" objects="1" scenarios="1"/>
  <phoneticPr fontId="0" type="noConversion"/>
  <pageMargins left="0.75" right="0.75" top="1" bottom="1" header="0.5" footer="0.5"/>
  <pageSetup scale="11" orientation="landscape" horizontalDpi="1200" verticalDpi="1200"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1">
    <pageSetUpPr fitToPage="1"/>
  </sheetPr>
  <dimension ref="A1:IV88"/>
  <sheetViews>
    <sheetView zoomScaleNormal="100" workbookViewId="0">
      <pane xSplit="1" ySplit="4" topLeftCell="B5" activePane="bottomRight" state="frozen"/>
      <selection activeCell="CS5" sqref="CS5"/>
      <selection pane="topRight" activeCell="CS5" sqref="CS5"/>
      <selection pane="bottomLeft" activeCell="CS5" sqref="CS5"/>
      <selection pane="bottomRight"/>
    </sheetView>
  </sheetViews>
  <sheetFormatPr defaultRowHeight="12.75" x14ac:dyDescent="0.2"/>
  <cols>
    <col min="1" max="1" width="57.140625" style="56" customWidth="1"/>
    <col min="2" max="97" width="10.85546875" style="50" customWidth="1"/>
    <col min="98" max="16384" width="9.140625" style="50"/>
  </cols>
  <sheetData>
    <row r="1" spans="1:256" customFormat="1" x14ac:dyDescent="0.2">
      <c r="A1" s="220" t="s">
        <v>918</v>
      </c>
    </row>
    <row r="2" spans="1:256" customFormat="1" ht="18" x14ac:dyDescent="0.2">
      <c r="A2" s="296" t="str">
        <f>CWSOutcomes_DynamicCompare!A1</f>
        <v>CWS Outcomes System Summary for the Northern Region--v1231</v>
      </c>
      <c r="B2" s="144"/>
      <c r="C2" s="144"/>
      <c r="D2" s="144"/>
      <c r="E2" s="144"/>
      <c r="F2" s="144"/>
      <c r="G2" s="144"/>
      <c r="H2" s="144"/>
      <c r="I2" s="144"/>
      <c r="J2" s="144"/>
      <c r="K2" s="144"/>
      <c r="L2" s="144"/>
      <c r="M2" s="144"/>
      <c r="N2" s="144"/>
      <c r="O2" s="144"/>
      <c r="P2" s="144"/>
      <c r="Q2" s="144"/>
      <c r="R2" s="144"/>
    </row>
    <row r="3" spans="1:256" customFormat="1" ht="18" x14ac:dyDescent="0.2">
      <c r="A3" s="296" t="str">
        <f>"Performance. " &amp; CWSOutcomes_CompareToBaseline!A2</f>
        <v>Performance. Agency: Child Welfare. Report publication: Jan 2024. Data extract: Q3 2023.</v>
      </c>
    </row>
    <row r="4" spans="1:256" s="54" customFormat="1" x14ac:dyDescent="0.2">
      <c r="A4" s="123" t="s">
        <v>3</v>
      </c>
      <c r="B4" s="52" t="s">
        <v>763</v>
      </c>
      <c r="C4" s="52" t="s">
        <v>764</v>
      </c>
      <c r="D4" s="52" t="s">
        <v>765</v>
      </c>
      <c r="E4" s="52" t="s">
        <v>766</v>
      </c>
      <c r="F4" s="52" t="s">
        <v>767</v>
      </c>
      <c r="G4" s="52" t="s">
        <v>768</v>
      </c>
      <c r="H4" s="52" t="s">
        <v>769</v>
      </c>
      <c r="I4" s="52" t="s">
        <v>770</v>
      </c>
      <c r="J4" s="52" t="s">
        <v>771</v>
      </c>
      <c r="K4" s="52" t="s">
        <v>772</v>
      </c>
      <c r="L4" s="52" t="s">
        <v>773</v>
      </c>
      <c r="M4" s="52" t="s">
        <v>774</v>
      </c>
      <c r="N4" s="52" t="s">
        <v>775</v>
      </c>
      <c r="O4" s="52" t="s">
        <v>776</v>
      </c>
      <c r="P4" s="52" t="s">
        <v>777</v>
      </c>
      <c r="Q4" s="52" t="s">
        <v>778</v>
      </c>
      <c r="R4" s="52" t="s">
        <v>779</v>
      </c>
      <c r="S4" s="52" t="s">
        <v>780</v>
      </c>
      <c r="T4" s="52" t="s">
        <v>781</v>
      </c>
      <c r="U4" s="52" t="s">
        <v>782</v>
      </c>
      <c r="V4" s="52" t="s">
        <v>783</v>
      </c>
      <c r="W4" s="52" t="s">
        <v>784</v>
      </c>
      <c r="X4" s="52" t="s">
        <v>785</v>
      </c>
      <c r="Y4" s="52" t="s">
        <v>786</v>
      </c>
      <c r="Z4" s="52" t="s">
        <v>787</v>
      </c>
      <c r="AA4" s="52" t="s">
        <v>788</v>
      </c>
      <c r="AB4" s="52" t="s">
        <v>789</v>
      </c>
      <c r="AC4" s="52" t="s">
        <v>790</v>
      </c>
      <c r="AD4" s="52" t="s">
        <v>791</v>
      </c>
      <c r="AE4" s="52" t="s">
        <v>792</v>
      </c>
      <c r="AF4" s="52" t="s">
        <v>793</v>
      </c>
      <c r="AG4" s="52" t="s">
        <v>794</v>
      </c>
      <c r="AH4" s="52" t="s">
        <v>795</v>
      </c>
      <c r="AI4" s="171" t="s">
        <v>796</v>
      </c>
      <c r="AJ4" s="171" t="s">
        <v>797</v>
      </c>
      <c r="AK4" s="171" t="s">
        <v>798</v>
      </c>
      <c r="AL4" s="171" t="s">
        <v>799</v>
      </c>
      <c r="AM4" s="171" t="s">
        <v>800</v>
      </c>
      <c r="AN4" s="171" t="s">
        <v>801</v>
      </c>
      <c r="AO4" s="171" t="s">
        <v>802</v>
      </c>
      <c r="AP4" s="171" t="s">
        <v>803</v>
      </c>
      <c r="AQ4" s="171" t="s">
        <v>804</v>
      </c>
      <c r="AR4" s="171" t="s">
        <v>805</v>
      </c>
      <c r="AS4" s="171" t="s">
        <v>806</v>
      </c>
      <c r="AT4" s="171" t="s">
        <v>807</v>
      </c>
      <c r="AU4" s="171" t="s">
        <v>808</v>
      </c>
      <c r="AV4" s="171" t="s">
        <v>809</v>
      </c>
      <c r="AW4" s="171" t="s">
        <v>810</v>
      </c>
      <c r="AX4" s="171" t="s">
        <v>811</v>
      </c>
      <c r="AY4" s="171" t="s">
        <v>812</v>
      </c>
      <c r="AZ4" s="171" t="s">
        <v>813</v>
      </c>
      <c r="BA4" s="171" t="s">
        <v>814</v>
      </c>
      <c r="BB4" s="171" t="s">
        <v>815</v>
      </c>
      <c r="BC4" s="171" t="s">
        <v>816</v>
      </c>
      <c r="BD4" s="171" t="s">
        <v>817</v>
      </c>
      <c r="BE4" s="171" t="s">
        <v>818</v>
      </c>
      <c r="BF4" s="171" t="s">
        <v>819</v>
      </c>
      <c r="BG4" s="171" t="s">
        <v>820</v>
      </c>
      <c r="BH4" s="171" t="s">
        <v>821</v>
      </c>
      <c r="BI4" s="171" t="s">
        <v>822</v>
      </c>
      <c r="BJ4" s="171" t="s">
        <v>823</v>
      </c>
      <c r="BK4" s="171" t="s">
        <v>824</v>
      </c>
      <c r="BL4" s="171" t="s">
        <v>825</v>
      </c>
      <c r="BM4" s="171" t="s">
        <v>826</v>
      </c>
      <c r="BN4" s="171" t="s">
        <v>827</v>
      </c>
      <c r="BO4" s="171" t="s">
        <v>828</v>
      </c>
      <c r="BP4" s="171" t="s">
        <v>829</v>
      </c>
      <c r="BQ4" s="171" t="s">
        <v>830</v>
      </c>
      <c r="BR4" s="171" t="s">
        <v>831</v>
      </c>
      <c r="BS4" s="171" t="s">
        <v>832</v>
      </c>
      <c r="BT4" s="171" t="s">
        <v>833</v>
      </c>
      <c r="BU4" s="171" t="s">
        <v>834</v>
      </c>
      <c r="BV4" s="171" t="s">
        <v>835</v>
      </c>
      <c r="BW4" s="171" t="s">
        <v>836</v>
      </c>
      <c r="BX4" s="171" t="s">
        <v>837</v>
      </c>
      <c r="BY4" s="171" t="s">
        <v>838</v>
      </c>
      <c r="BZ4" s="171" t="s">
        <v>839</v>
      </c>
      <c r="CA4" s="171" t="s">
        <v>840</v>
      </c>
      <c r="CB4" s="171" t="s">
        <v>841</v>
      </c>
      <c r="CC4" s="171" t="s">
        <v>842</v>
      </c>
      <c r="CD4" s="171" t="s">
        <v>843</v>
      </c>
      <c r="CE4" s="171" t="s">
        <v>844</v>
      </c>
      <c r="CF4" s="171" t="s">
        <v>845</v>
      </c>
      <c r="CG4" s="171" t="s">
        <v>846</v>
      </c>
      <c r="CH4" s="171" t="s">
        <v>847</v>
      </c>
      <c r="CI4" s="171" t="s">
        <v>848</v>
      </c>
      <c r="CJ4" s="171" t="s">
        <v>849</v>
      </c>
      <c r="CK4" s="171" t="s">
        <v>850</v>
      </c>
      <c r="CL4" s="171" t="s">
        <v>851</v>
      </c>
      <c r="CM4" s="171" t="s">
        <v>852</v>
      </c>
      <c r="CN4" s="171" t="s">
        <v>853</v>
      </c>
      <c r="CO4" s="171" t="s">
        <v>854</v>
      </c>
      <c r="CP4" s="171" t="s">
        <v>855</v>
      </c>
      <c r="CQ4" s="171" t="s">
        <v>856</v>
      </c>
      <c r="CR4" s="171" t="s">
        <v>1007</v>
      </c>
      <c r="CS4" s="171" t="s">
        <v>1025</v>
      </c>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ustomFormat="1" x14ac:dyDescent="0.2">
      <c r="A5" s="506" t="s">
        <v>907</v>
      </c>
      <c r="B5" s="522" t="s">
        <v>55</v>
      </c>
      <c r="C5" s="522" t="s">
        <v>55</v>
      </c>
      <c r="D5" s="522" t="s">
        <v>55</v>
      </c>
      <c r="E5" s="522" t="s">
        <v>55</v>
      </c>
      <c r="F5" s="522">
        <v>76.26616529262968</v>
      </c>
      <c r="G5" s="522">
        <v>76.26616529262968</v>
      </c>
      <c r="H5" s="522">
        <v>76.26616529262968</v>
      </c>
      <c r="I5" s="522">
        <v>76.26616529262968</v>
      </c>
      <c r="J5" s="522">
        <v>77.510487556482062</v>
      </c>
      <c r="K5" s="522">
        <v>77.510487556482062</v>
      </c>
      <c r="L5" s="522">
        <v>77.510487556482062</v>
      </c>
      <c r="M5" s="522">
        <v>77.510487556482062</v>
      </c>
      <c r="N5" s="522">
        <v>78.256419357936565</v>
      </c>
      <c r="O5" s="522">
        <v>78.256419357936565</v>
      </c>
      <c r="P5" s="522">
        <v>78.256419357936565</v>
      </c>
      <c r="Q5" s="522">
        <v>78.256419357936565</v>
      </c>
      <c r="R5" s="522">
        <v>77.947751676075782</v>
      </c>
      <c r="S5" s="522">
        <v>77.947751676075782</v>
      </c>
      <c r="T5" s="522">
        <v>77.947751676075782</v>
      </c>
      <c r="U5" s="522">
        <v>77.947751676075782</v>
      </c>
      <c r="V5" s="522">
        <v>77.906144688130524</v>
      </c>
      <c r="W5" s="522">
        <v>77.906144688130524</v>
      </c>
      <c r="X5" s="522">
        <v>77.906144688130524</v>
      </c>
      <c r="Y5" s="522">
        <v>77.906144688130524</v>
      </c>
      <c r="Z5" s="522">
        <v>71.825999589083878</v>
      </c>
      <c r="AA5" s="522">
        <v>71.825999589083878</v>
      </c>
      <c r="AB5" s="522">
        <v>71.825999589083878</v>
      </c>
      <c r="AC5" s="522">
        <v>71.825999589083878</v>
      </c>
      <c r="AD5" s="522">
        <v>67.640867923328173</v>
      </c>
      <c r="AE5" s="522">
        <v>67.640867923328173</v>
      </c>
      <c r="AF5" s="522">
        <v>67.640867923328173</v>
      </c>
      <c r="AG5" s="522">
        <v>67.640867923328173</v>
      </c>
      <c r="AH5" s="522">
        <v>67.197492060412173</v>
      </c>
      <c r="AI5" s="522">
        <v>67.197492060412173</v>
      </c>
      <c r="AJ5" s="522">
        <v>67.197492060412173</v>
      </c>
      <c r="AK5" s="522">
        <v>67.197492060412173</v>
      </c>
      <c r="AL5" s="522">
        <v>65.659581452032498</v>
      </c>
      <c r="AM5" s="522">
        <v>65.659581452032498</v>
      </c>
      <c r="AN5" s="522">
        <v>65.659581452032498</v>
      </c>
      <c r="AO5" s="522">
        <v>65.659581452032498</v>
      </c>
      <c r="AP5" s="522">
        <v>62.588972024769582</v>
      </c>
      <c r="AQ5" s="522">
        <v>62.588972024769582</v>
      </c>
      <c r="AR5" s="522">
        <v>62.588972024769582</v>
      </c>
      <c r="AS5" s="522">
        <v>62.588972024769582</v>
      </c>
      <c r="AT5" s="522">
        <v>60.735735646395639</v>
      </c>
      <c r="AU5" s="522">
        <v>60.735735646395639</v>
      </c>
      <c r="AV5" s="522">
        <v>60.735735646395639</v>
      </c>
      <c r="AW5" s="522">
        <v>60.735735646395639</v>
      </c>
      <c r="AX5" s="522">
        <v>62.037105724753346</v>
      </c>
      <c r="AY5" s="522">
        <v>62.037105724753346</v>
      </c>
      <c r="AZ5" s="522">
        <v>62.037105724753346</v>
      </c>
      <c r="BA5" s="522">
        <v>62.037105724753346</v>
      </c>
      <c r="BB5" s="522">
        <v>62.702880832654806</v>
      </c>
      <c r="BC5" s="522">
        <v>62.702880832654806</v>
      </c>
      <c r="BD5" s="522">
        <v>62.702880832654806</v>
      </c>
      <c r="BE5" s="522">
        <v>62.702880832654806</v>
      </c>
      <c r="BF5" s="522">
        <v>63.299388409950666</v>
      </c>
      <c r="BG5" s="522">
        <v>63.299388409950666</v>
      </c>
      <c r="BH5" s="522">
        <v>63.299388409950666</v>
      </c>
      <c r="BI5" s="522">
        <v>63.299388409950666</v>
      </c>
      <c r="BJ5" s="522">
        <v>63.618720836147055</v>
      </c>
      <c r="BK5" s="522">
        <v>63.618720836147055</v>
      </c>
      <c r="BL5" s="522">
        <v>63.618720836147055</v>
      </c>
      <c r="BM5" s="522">
        <v>63.618720836147055</v>
      </c>
      <c r="BN5" s="522">
        <v>62.558129883825671</v>
      </c>
      <c r="BO5" s="522">
        <v>62.558129883825671</v>
      </c>
      <c r="BP5" s="522">
        <v>62.558129883825671</v>
      </c>
      <c r="BQ5" s="522">
        <v>62.558129883825671</v>
      </c>
      <c r="BR5" s="522">
        <v>62.908954602452482</v>
      </c>
      <c r="BS5" s="522">
        <v>62.908954602452482</v>
      </c>
      <c r="BT5" s="522">
        <v>62.908954602452482</v>
      </c>
      <c r="BU5" s="522">
        <v>62.908954602452482</v>
      </c>
      <c r="BV5" s="522">
        <v>65.281442015927311</v>
      </c>
      <c r="BW5" s="522">
        <v>65.281442015927311</v>
      </c>
      <c r="BX5" s="522">
        <v>65.281442015927311</v>
      </c>
      <c r="BY5" s="522">
        <v>65.281442015927311</v>
      </c>
      <c r="BZ5" s="522">
        <v>65.876546353262611</v>
      </c>
      <c r="CA5" s="522">
        <v>65.876546353262611</v>
      </c>
      <c r="CB5" s="522">
        <v>65.876546353262611</v>
      </c>
      <c r="CC5" s="522">
        <v>65.876546353262611</v>
      </c>
      <c r="CD5" s="522">
        <v>65.217525215627958</v>
      </c>
      <c r="CE5" s="522">
        <v>65.217525215627958</v>
      </c>
      <c r="CF5" s="522">
        <v>65.217525215627958</v>
      </c>
      <c r="CG5" s="522">
        <v>65.217525215627958</v>
      </c>
      <c r="CH5" s="522">
        <v>57.708965590739595</v>
      </c>
      <c r="CI5" s="522">
        <v>57.708965590739595</v>
      </c>
      <c r="CJ5" s="522">
        <v>57.708965590739595</v>
      </c>
      <c r="CK5" s="522">
        <v>57.708965590739595</v>
      </c>
      <c r="CL5" s="522">
        <v>61.809885250043877</v>
      </c>
      <c r="CM5" s="522">
        <v>61.809885250043877</v>
      </c>
      <c r="CN5" s="522">
        <v>61.809885250043877</v>
      </c>
      <c r="CO5" s="522">
        <v>61.809885250043877</v>
      </c>
      <c r="CP5" s="522">
        <v>65.071513669621183</v>
      </c>
      <c r="CQ5" s="522">
        <v>65.071513669621183</v>
      </c>
      <c r="CR5" s="523">
        <v>65.071513669621183</v>
      </c>
      <c r="CS5" s="523">
        <v>65.071513669621183</v>
      </c>
    </row>
    <row r="6" spans="1:256" customFormat="1" x14ac:dyDescent="0.2">
      <c r="A6" s="506" t="s">
        <v>908</v>
      </c>
      <c r="B6" s="522" t="s">
        <v>55</v>
      </c>
      <c r="C6" s="522" t="s">
        <v>55</v>
      </c>
      <c r="D6" s="522" t="s">
        <v>55</v>
      </c>
      <c r="E6" s="522" t="s">
        <v>55</v>
      </c>
      <c r="F6" s="522">
        <v>56.467663230028016</v>
      </c>
      <c r="G6" s="522">
        <v>56.467663230028016</v>
      </c>
      <c r="H6" s="522">
        <v>56.467663230028016</v>
      </c>
      <c r="I6" s="522">
        <v>56.467663230028016</v>
      </c>
      <c r="J6" s="522">
        <v>56.681213823598263</v>
      </c>
      <c r="K6" s="522">
        <v>56.681213823598263</v>
      </c>
      <c r="L6" s="522">
        <v>56.681213823598263</v>
      </c>
      <c r="M6" s="522">
        <v>56.681213823598263</v>
      </c>
      <c r="N6" s="522">
        <v>57.725900740187861</v>
      </c>
      <c r="O6" s="522">
        <v>57.725900740187861</v>
      </c>
      <c r="P6" s="522">
        <v>57.725900740187861</v>
      </c>
      <c r="Q6" s="522">
        <v>57.725900740187861</v>
      </c>
      <c r="R6" s="522">
        <v>57.620670237803026</v>
      </c>
      <c r="S6" s="522">
        <v>57.620670237803026</v>
      </c>
      <c r="T6" s="522">
        <v>57.620670237803026</v>
      </c>
      <c r="U6" s="522">
        <v>57.620670237803026</v>
      </c>
      <c r="V6" s="522">
        <v>56.743722651018935</v>
      </c>
      <c r="W6" s="522">
        <v>56.743722651018935</v>
      </c>
      <c r="X6" s="522">
        <v>56.743722651018935</v>
      </c>
      <c r="Y6" s="522">
        <v>56.743722651018935</v>
      </c>
      <c r="Z6" s="522">
        <v>52.166157376122449</v>
      </c>
      <c r="AA6" s="522">
        <v>52.166157376122449</v>
      </c>
      <c r="AB6" s="522">
        <v>52.166157376122449</v>
      </c>
      <c r="AC6" s="522">
        <v>52.166157376122449</v>
      </c>
      <c r="AD6" s="522">
        <v>50.74625810836438</v>
      </c>
      <c r="AE6" s="522">
        <v>50.74625810836438</v>
      </c>
      <c r="AF6" s="522">
        <v>50.74625810836438</v>
      </c>
      <c r="AG6" s="522">
        <v>50.74625810836438</v>
      </c>
      <c r="AH6" s="522">
        <v>50.122556611569763</v>
      </c>
      <c r="AI6" s="522">
        <v>50.122556611569763</v>
      </c>
      <c r="AJ6" s="522">
        <v>50.122556611569763</v>
      </c>
      <c r="AK6" s="522">
        <v>50.122556611569763</v>
      </c>
      <c r="AL6" s="522">
        <v>49.26825691148894</v>
      </c>
      <c r="AM6" s="522">
        <v>49.26825691148894</v>
      </c>
      <c r="AN6" s="522">
        <v>49.26825691148894</v>
      </c>
      <c r="AO6" s="522">
        <v>49.26825691148894</v>
      </c>
      <c r="AP6" s="522">
        <v>45.709876944959525</v>
      </c>
      <c r="AQ6" s="522">
        <v>45.709876944959525</v>
      </c>
      <c r="AR6" s="522">
        <v>45.709876944959525</v>
      </c>
      <c r="AS6" s="522">
        <v>45.709876944959525</v>
      </c>
      <c r="AT6" s="522">
        <v>42.470270572597158</v>
      </c>
      <c r="AU6" s="522">
        <v>42.470270572597158</v>
      </c>
      <c r="AV6" s="522">
        <v>42.470270572597158</v>
      </c>
      <c r="AW6" s="522">
        <v>42.470270572597158</v>
      </c>
      <c r="AX6" s="522">
        <v>44.452208372119735</v>
      </c>
      <c r="AY6" s="522">
        <v>44.452208372119735</v>
      </c>
      <c r="AZ6" s="522">
        <v>44.452208372119735</v>
      </c>
      <c r="BA6" s="522">
        <v>44.452208372119735</v>
      </c>
      <c r="BB6" s="522">
        <v>43.531807264562019</v>
      </c>
      <c r="BC6" s="522">
        <v>43.531807264562019</v>
      </c>
      <c r="BD6" s="522">
        <v>43.531807264562019</v>
      </c>
      <c r="BE6" s="522">
        <v>43.531807264562019</v>
      </c>
      <c r="BF6" s="522">
        <v>43.392731902131054</v>
      </c>
      <c r="BG6" s="522">
        <v>43.392731902131054</v>
      </c>
      <c r="BH6" s="522">
        <v>43.392731902131054</v>
      </c>
      <c r="BI6" s="522">
        <v>43.392731902131054</v>
      </c>
      <c r="BJ6" s="522">
        <v>43.632470052867561</v>
      </c>
      <c r="BK6" s="522">
        <v>43.632470052867561</v>
      </c>
      <c r="BL6" s="522">
        <v>43.632470052867561</v>
      </c>
      <c r="BM6" s="522">
        <v>43.632470052867561</v>
      </c>
      <c r="BN6" s="522">
        <v>40.75988116481912</v>
      </c>
      <c r="BO6" s="522">
        <v>40.75988116481912</v>
      </c>
      <c r="BP6" s="522">
        <v>40.75988116481912</v>
      </c>
      <c r="BQ6" s="522">
        <v>40.75988116481912</v>
      </c>
      <c r="BR6" s="522">
        <v>38.654031884875508</v>
      </c>
      <c r="BS6" s="522">
        <v>38.654031884875508</v>
      </c>
      <c r="BT6" s="522">
        <v>38.654031884875508</v>
      </c>
      <c r="BU6" s="522">
        <v>38.654031884875508</v>
      </c>
      <c r="BV6" s="522">
        <v>40.208272715491844</v>
      </c>
      <c r="BW6" s="522">
        <v>40.208272715491844</v>
      </c>
      <c r="BX6" s="522">
        <v>40.208272715491844</v>
      </c>
      <c r="BY6" s="522">
        <v>40.208272715491844</v>
      </c>
      <c r="BZ6" s="522">
        <v>38.209278241986382</v>
      </c>
      <c r="CA6" s="522">
        <v>38.209278241986382</v>
      </c>
      <c r="CB6" s="522">
        <v>38.209278241986382</v>
      </c>
      <c r="CC6" s="522">
        <v>38.209278241986382</v>
      </c>
      <c r="CD6" s="522">
        <v>37.082711694852399</v>
      </c>
      <c r="CE6" s="522">
        <v>37.082711694852399</v>
      </c>
      <c r="CF6" s="522">
        <v>37.082711694852399</v>
      </c>
      <c r="CG6" s="522">
        <v>37.082711694852399</v>
      </c>
      <c r="CH6" s="522">
        <v>33.777261163151223</v>
      </c>
      <c r="CI6" s="522">
        <v>33.777261163151223</v>
      </c>
      <c r="CJ6" s="522">
        <v>33.777261163151223</v>
      </c>
      <c r="CK6" s="522">
        <v>33.777261163151223</v>
      </c>
      <c r="CL6" s="522">
        <v>34.830762796568081</v>
      </c>
      <c r="CM6" s="522">
        <v>34.830762796568081</v>
      </c>
      <c r="CN6" s="522">
        <v>34.830762796568081</v>
      </c>
      <c r="CO6" s="522">
        <v>34.830762796568081</v>
      </c>
      <c r="CP6" s="522">
        <v>35.406907478215309</v>
      </c>
      <c r="CQ6" s="522">
        <v>35.406907478215309</v>
      </c>
      <c r="CR6" s="522">
        <v>35.406907478215309</v>
      </c>
      <c r="CS6" s="522">
        <v>35.406907478215309</v>
      </c>
    </row>
    <row r="7" spans="1:256" customFormat="1" x14ac:dyDescent="0.2">
      <c r="A7" s="506" t="s">
        <v>909</v>
      </c>
      <c r="B7" s="524" t="s">
        <v>55</v>
      </c>
      <c r="C7" s="524" t="s">
        <v>55</v>
      </c>
      <c r="D7" s="524" t="s">
        <v>55</v>
      </c>
      <c r="E7" s="524" t="s">
        <v>55</v>
      </c>
      <c r="F7" s="524">
        <v>19.306198937466373</v>
      </c>
      <c r="G7" s="524">
        <v>19.306198937466373</v>
      </c>
      <c r="H7" s="524">
        <v>19.306198937466373</v>
      </c>
      <c r="I7" s="524">
        <v>19.306198937466373</v>
      </c>
      <c r="J7" s="524">
        <v>18.829192847259755</v>
      </c>
      <c r="K7" s="524">
        <v>18.829192847259755</v>
      </c>
      <c r="L7" s="524">
        <v>18.829192847259755</v>
      </c>
      <c r="M7" s="524">
        <v>18.829192847259755</v>
      </c>
      <c r="N7" s="524">
        <v>18.459110972260888</v>
      </c>
      <c r="O7" s="524">
        <v>18.459110972260888</v>
      </c>
      <c r="P7" s="524">
        <v>18.459110972260888</v>
      </c>
      <c r="Q7" s="524">
        <v>18.459110972260888</v>
      </c>
      <c r="R7" s="524">
        <v>17.968783840367315</v>
      </c>
      <c r="S7" s="524">
        <v>17.968783840367315</v>
      </c>
      <c r="T7" s="524">
        <v>17.968783840367315</v>
      </c>
      <c r="U7" s="524">
        <v>17.968783840367315</v>
      </c>
      <c r="V7" s="524">
        <v>17.750631049926113</v>
      </c>
      <c r="W7" s="524">
        <v>17.750631049926113</v>
      </c>
      <c r="X7" s="524">
        <v>17.750631049926113</v>
      </c>
      <c r="Y7" s="524">
        <v>17.750631049926113</v>
      </c>
      <c r="Z7" s="524">
        <v>16.999576020075509</v>
      </c>
      <c r="AA7" s="524">
        <v>16.999576020075509</v>
      </c>
      <c r="AB7" s="524">
        <v>16.999576020075509</v>
      </c>
      <c r="AC7" s="524">
        <v>16.999576020075509</v>
      </c>
      <c r="AD7" s="524">
        <v>16.092460384301429</v>
      </c>
      <c r="AE7" s="524">
        <v>16.092460384301429</v>
      </c>
      <c r="AF7" s="524">
        <v>16.092460384301429</v>
      </c>
      <c r="AG7" s="524">
        <v>16.092460384301429</v>
      </c>
      <c r="AH7" s="524">
        <v>15.951645952242078</v>
      </c>
      <c r="AI7" s="524">
        <v>15.951645952242078</v>
      </c>
      <c r="AJ7" s="524">
        <v>15.951645952242078</v>
      </c>
      <c r="AK7" s="524">
        <v>15.951645952242078</v>
      </c>
      <c r="AL7" s="524">
        <v>15.42637580853741</v>
      </c>
      <c r="AM7" s="524">
        <v>15.42637580853741</v>
      </c>
      <c r="AN7" s="524">
        <v>15.42637580853741</v>
      </c>
      <c r="AO7" s="524">
        <v>15.42637580853741</v>
      </c>
      <c r="AP7" s="524">
        <v>13.078222015007059</v>
      </c>
      <c r="AQ7" s="524">
        <v>13.078222015007059</v>
      </c>
      <c r="AR7" s="524">
        <v>13.078222015007059</v>
      </c>
      <c r="AS7" s="524">
        <v>13.078222015007059</v>
      </c>
      <c r="AT7" s="524">
        <v>10.428058534216955</v>
      </c>
      <c r="AU7" s="524">
        <v>10.428058534216955</v>
      </c>
      <c r="AV7" s="524">
        <v>10.428058534216955</v>
      </c>
      <c r="AW7" s="524">
        <v>10.428058534216955</v>
      </c>
      <c r="AX7" s="524">
        <v>10.797177227336576</v>
      </c>
      <c r="AY7" s="524">
        <v>10.797177227336576</v>
      </c>
      <c r="AZ7" s="524">
        <v>10.797177227336576</v>
      </c>
      <c r="BA7" s="524">
        <v>10.797177227336576</v>
      </c>
      <c r="BB7" s="524">
        <v>10.90850923855719</v>
      </c>
      <c r="BC7" s="524">
        <v>10.90850923855719</v>
      </c>
      <c r="BD7" s="524">
        <v>10.90850923855719</v>
      </c>
      <c r="BE7" s="524">
        <v>10.90850923855719</v>
      </c>
      <c r="BF7" s="524">
        <v>11.337854747060454</v>
      </c>
      <c r="BG7" s="524">
        <v>11.337854747060454</v>
      </c>
      <c r="BH7" s="524">
        <v>11.337854747060454</v>
      </c>
      <c r="BI7" s="524">
        <v>11.337854747060454</v>
      </c>
      <c r="BJ7" s="524">
        <v>11.675883508848777</v>
      </c>
      <c r="BK7" s="524">
        <v>11.675883508848777</v>
      </c>
      <c r="BL7" s="524">
        <v>11.675883508848777</v>
      </c>
      <c r="BM7" s="524">
        <v>11.675883508848777</v>
      </c>
      <c r="BN7" s="524">
        <v>11.313509568087335</v>
      </c>
      <c r="BO7" s="524">
        <v>11.313509568087335</v>
      </c>
      <c r="BP7" s="524">
        <v>11.313509568087335</v>
      </c>
      <c r="BQ7" s="524">
        <v>11.313509568087335</v>
      </c>
      <c r="BR7" s="524">
        <v>10.27583335470062</v>
      </c>
      <c r="BS7" s="524">
        <v>10.27583335470062</v>
      </c>
      <c r="BT7" s="524">
        <v>10.27583335470062</v>
      </c>
      <c r="BU7" s="524">
        <v>10.27583335470062</v>
      </c>
      <c r="BV7" s="524">
        <v>10.68993087732253</v>
      </c>
      <c r="BW7" s="524">
        <v>10.68993087732253</v>
      </c>
      <c r="BX7" s="524">
        <v>10.68993087732253</v>
      </c>
      <c r="BY7" s="524">
        <v>10.68993087732253</v>
      </c>
      <c r="BZ7" s="524">
        <v>9.9030262375110478</v>
      </c>
      <c r="CA7" s="524">
        <v>9.9030262375110478</v>
      </c>
      <c r="CB7" s="524">
        <v>9.9030262375110478</v>
      </c>
      <c r="CC7" s="524">
        <v>9.9030262375110478</v>
      </c>
      <c r="CD7" s="524">
        <v>9.4419236687491299</v>
      </c>
      <c r="CE7" s="524">
        <v>9.4419236687491299</v>
      </c>
      <c r="CF7" s="524">
        <v>9.4419236687491299</v>
      </c>
      <c r="CG7" s="524">
        <v>9.4419236687491299</v>
      </c>
      <c r="CH7" s="524">
        <v>8.5642092636217519</v>
      </c>
      <c r="CI7" s="524">
        <v>8.5642092636217519</v>
      </c>
      <c r="CJ7" s="524">
        <v>8.5642092636217519</v>
      </c>
      <c r="CK7" s="524">
        <v>8.5642092636217519</v>
      </c>
      <c r="CL7" s="524">
        <v>8.0034951499815161</v>
      </c>
      <c r="CM7" s="524">
        <v>8.0034951499815161</v>
      </c>
      <c r="CN7" s="524">
        <v>8.0034951499815161</v>
      </c>
      <c r="CO7" s="524">
        <v>8.0034951499815161</v>
      </c>
      <c r="CP7" s="524">
        <v>7.4663639369008035</v>
      </c>
      <c r="CQ7" s="524">
        <v>7.4663639369008035</v>
      </c>
      <c r="CR7" s="524">
        <v>7.4663639369008035</v>
      </c>
      <c r="CS7" s="524">
        <v>7.4663639369008035</v>
      </c>
    </row>
    <row r="8" spans="1:256" customFormat="1" x14ac:dyDescent="0.2">
      <c r="A8" s="506" t="s">
        <v>910</v>
      </c>
      <c r="B8" s="524" t="s">
        <v>55</v>
      </c>
      <c r="C8" s="524" t="s">
        <v>55</v>
      </c>
      <c r="D8" s="524" t="s">
        <v>55</v>
      </c>
      <c r="E8" s="524" t="s">
        <v>55</v>
      </c>
      <c r="F8" s="524">
        <v>6.4308641898954164</v>
      </c>
      <c r="G8" s="524">
        <v>6.4308641898954164</v>
      </c>
      <c r="H8" s="524">
        <v>6.4308641898954164</v>
      </c>
      <c r="I8" s="524">
        <v>6.4308641898954164</v>
      </c>
      <c r="J8" s="524">
        <v>6.7318898926059516</v>
      </c>
      <c r="K8" s="524">
        <v>6.7318898926059516</v>
      </c>
      <c r="L8" s="524">
        <v>6.7318898926059516</v>
      </c>
      <c r="M8" s="524">
        <v>6.7318898926059516</v>
      </c>
      <c r="N8" s="524">
        <v>6.3017472031742132</v>
      </c>
      <c r="O8" s="524">
        <v>6.3017472031742132</v>
      </c>
      <c r="P8" s="524">
        <v>6.3017472031742132</v>
      </c>
      <c r="Q8" s="524">
        <v>6.3017472031742132</v>
      </c>
      <c r="R8" s="524">
        <v>6.2603175519908367</v>
      </c>
      <c r="S8" s="524">
        <v>6.2603175519908367</v>
      </c>
      <c r="T8" s="524">
        <v>6.2603175519908367</v>
      </c>
      <c r="U8" s="524">
        <v>6.2603175519908367</v>
      </c>
      <c r="V8" s="524">
        <v>6.4807304290900571</v>
      </c>
      <c r="W8" s="524">
        <v>6.4807304290900571</v>
      </c>
      <c r="X8" s="524">
        <v>6.4807304290900571</v>
      </c>
      <c r="Y8" s="524">
        <v>6.4807304290900571</v>
      </c>
      <c r="Z8" s="524">
        <v>6.7706149846619024</v>
      </c>
      <c r="AA8" s="524">
        <v>6.7706149846619024</v>
      </c>
      <c r="AB8" s="524">
        <v>6.7706149846619024</v>
      </c>
      <c r="AC8" s="524">
        <v>6.7706149846619024</v>
      </c>
      <c r="AD8" s="524">
        <v>6.339454090785412</v>
      </c>
      <c r="AE8" s="524">
        <v>6.339454090785412</v>
      </c>
      <c r="AF8" s="524">
        <v>6.339454090785412</v>
      </c>
      <c r="AG8" s="524">
        <v>6.339454090785412</v>
      </c>
      <c r="AH8" s="524">
        <v>5.6012520995928812</v>
      </c>
      <c r="AI8" s="524">
        <v>5.6012520995928812</v>
      </c>
      <c r="AJ8" s="524">
        <v>5.6012520995928812</v>
      </c>
      <c r="AK8" s="524">
        <v>5.6012520995928812</v>
      </c>
      <c r="AL8" s="524">
        <v>5.850219936143441</v>
      </c>
      <c r="AM8" s="524">
        <v>5.850219936143441</v>
      </c>
      <c r="AN8" s="524">
        <v>5.850219936143441</v>
      </c>
      <c r="AO8" s="524">
        <v>5.850219936143441</v>
      </c>
      <c r="AP8" s="524">
        <v>5.1747253774543855</v>
      </c>
      <c r="AQ8" s="524">
        <v>5.1747253774543855</v>
      </c>
      <c r="AR8" s="524">
        <v>5.1747253774543855</v>
      </c>
      <c r="AS8" s="524">
        <v>5.1747253774543855</v>
      </c>
      <c r="AT8" s="524">
        <v>4.3149766341516242</v>
      </c>
      <c r="AU8" s="524">
        <v>4.3149766341516242</v>
      </c>
      <c r="AV8" s="524">
        <v>4.3149766341516242</v>
      </c>
      <c r="AW8" s="524">
        <v>4.3149766341516242</v>
      </c>
      <c r="AX8" s="524">
        <v>4.3109740192922965</v>
      </c>
      <c r="AY8" s="524">
        <v>4.3109740192922965</v>
      </c>
      <c r="AZ8" s="524">
        <v>4.3109740192922965</v>
      </c>
      <c r="BA8" s="524">
        <v>4.3109740192922965</v>
      </c>
      <c r="BB8" s="524">
        <v>4.5197549855014243</v>
      </c>
      <c r="BC8" s="524">
        <v>4.5197549855014243</v>
      </c>
      <c r="BD8" s="524">
        <v>4.5197549855014243</v>
      </c>
      <c r="BE8" s="524">
        <v>4.5197549855014243</v>
      </c>
      <c r="BF8" s="524">
        <v>5.0196656059635174</v>
      </c>
      <c r="BG8" s="524">
        <v>5.0196656059635174</v>
      </c>
      <c r="BH8" s="524">
        <v>5.0196656059635174</v>
      </c>
      <c r="BI8" s="524">
        <v>5.0196656059635174</v>
      </c>
      <c r="BJ8" s="524">
        <v>5.1443971941863929</v>
      </c>
      <c r="BK8" s="524">
        <v>5.1443971941863929</v>
      </c>
      <c r="BL8" s="524">
        <v>5.1443971941863929</v>
      </c>
      <c r="BM8" s="524">
        <v>5.1443971941863929</v>
      </c>
      <c r="BN8" s="524">
        <v>4.7956391296812102</v>
      </c>
      <c r="BO8" s="524">
        <v>4.7956391296812102</v>
      </c>
      <c r="BP8" s="524">
        <v>4.7956391296812102</v>
      </c>
      <c r="BQ8" s="524">
        <v>4.7956391296812102</v>
      </c>
      <c r="BR8" s="524">
        <v>4.3613684342907098</v>
      </c>
      <c r="BS8" s="524">
        <v>4.3613684342907098</v>
      </c>
      <c r="BT8" s="524">
        <v>4.3613684342907098</v>
      </c>
      <c r="BU8" s="524">
        <v>4.3613684342907098</v>
      </c>
      <c r="BV8" s="524">
        <v>4.3583718638672027</v>
      </c>
      <c r="BW8" s="524">
        <v>4.3583718638672027</v>
      </c>
      <c r="BX8" s="524">
        <v>4.3583718638672027</v>
      </c>
      <c r="BY8" s="524">
        <v>4.3583718638672027</v>
      </c>
      <c r="BZ8" s="524">
        <v>4.2084801241734224</v>
      </c>
      <c r="CA8" s="524">
        <v>4.2084801241734224</v>
      </c>
      <c r="CB8" s="524">
        <v>4.2084801241734224</v>
      </c>
      <c r="CC8" s="524">
        <v>4.2084801241734224</v>
      </c>
      <c r="CD8" s="524">
        <v>4.2811436259007341</v>
      </c>
      <c r="CE8" s="524">
        <v>4.2811436259007341</v>
      </c>
      <c r="CF8" s="524">
        <v>4.2811436259007341</v>
      </c>
      <c r="CG8" s="524">
        <v>4.2811436259007341</v>
      </c>
      <c r="CH8" s="524">
        <v>3.3433998832660232</v>
      </c>
      <c r="CI8" s="524">
        <v>3.3433998832660232</v>
      </c>
      <c r="CJ8" s="524">
        <v>3.3433998832660232</v>
      </c>
      <c r="CK8" s="524">
        <v>3.3433998832660232</v>
      </c>
      <c r="CL8" s="524">
        <v>3.137917771866781</v>
      </c>
      <c r="CM8" s="524">
        <v>3.137917771866781</v>
      </c>
      <c r="CN8" s="524">
        <v>3.137917771866781</v>
      </c>
      <c r="CO8" s="524">
        <v>3.137917771866781</v>
      </c>
      <c r="CP8" s="524">
        <v>3.1088018263586972</v>
      </c>
      <c r="CQ8" s="524">
        <v>3.1088018263586972</v>
      </c>
      <c r="CR8" s="524">
        <v>3.1088018263586972</v>
      </c>
      <c r="CS8" s="524">
        <v>3.1088018263586972</v>
      </c>
    </row>
    <row r="9" spans="1:256" customFormat="1" x14ac:dyDescent="0.2">
      <c r="A9" s="506" t="s">
        <v>911</v>
      </c>
      <c r="B9" s="524" t="s">
        <v>55</v>
      </c>
      <c r="C9" s="524" t="s">
        <v>55</v>
      </c>
      <c r="D9" s="524">
        <v>13.104169114782081</v>
      </c>
      <c r="E9" s="524">
        <v>13.104169114782081</v>
      </c>
      <c r="F9" s="524">
        <v>13.104169114782081</v>
      </c>
      <c r="G9" s="524">
        <v>13.104169114782081</v>
      </c>
      <c r="H9" s="524">
        <v>12.357117383423594</v>
      </c>
      <c r="I9" s="524">
        <v>12.357117383423594</v>
      </c>
      <c r="J9" s="524">
        <v>12.357117383423594</v>
      </c>
      <c r="K9" s="524">
        <v>12.357117383423594</v>
      </c>
      <c r="L9" s="524">
        <v>11.795110554089389</v>
      </c>
      <c r="M9" s="524">
        <v>11.795110554089389</v>
      </c>
      <c r="N9" s="524">
        <v>11.795110554089389</v>
      </c>
      <c r="O9" s="524">
        <v>11.795110554089389</v>
      </c>
      <c r="P9" s="524">
        <v>11.052715170591547</v>
      </c>
      <c r="Q9" s="524">
        <v>11.052715170591547</v>
      </c>
      <c r="R9" s="524">
        <v>11.052715170591547</v>
      </c>
      <c r="S9" s="524">
        <v>11.052715170591547</v>
      </c>
      <c r="T9" s="524">
        <v>10.592559763085999</v>
      </c>
      <c r="U9" s="524">
        <v>10.592559763085999</v>
      </c>
      <c r="V9" s="524">
        <v>10.592559763085999</v>
      </c>
      <c r="W9" s="524">
        <v>10.592559763085999</v>
      </c>
      <c r="X9" s="524">
        <v>10.769327605843559</v>
      </c>
      <c r="Y9" s="524">
        <v>10.769327605843559</v>
      </c>
      <c r="Z9" s="524">
        <v>10.769327605843559</v>
      </c>
      <c r="AA9" s="524">
        <v>10.769327605843559</v>
      </c>
      <c r="AB9" s="524">
        <v>10.669411957327064</v>
      </c>
      <c r="AC9" s="524">
        <v>10.669411957327064</v>
      </c>
      <c r="AD9" s="524">
        <v>10.669411957327064</v>
      </c>
      <c r="AE9" s="524">
        <v>10.669411957327064</v>
      </c>
      <c r="AF9" s="524">
        <v>10.252208298315766</v>
      </c>
      <c r="AG9" s="524">
        <v>10.252208298315766</v>
      </c>
      <c r="AH9" s="524">
        <v>10.252208298315766</v>
      </c>
      <c r="AI9" s="524">
        <v>10.252208298315766</v>
      </c>
      <c r="AJ9" s="524">
        <v>9.3340456959678164</v>
      </c>
      <c r="AK9" s="524">
        <v>9.3340456959678164</v>
      </c>
      <c r="AL9" s="524">
        <v>9.3340456959678164</v>
      </c>
      <c r="AM9" s="524">
        <v>9.3340456959678164</v>
      </c>
      <c r="AN9" s="524">
        <v>9.2714322735776609</v>
      </c>
      <c r="AO9" s="524">
        <v>9.2714322735776609</v>
      </c>
      <c r="AP9" s="524">
        <v>9.2714322735776609</v>
      </c>
      <c r="AQ9" s="524">
        <v>9.2714322735776609</v>
      </c>
      <c r="AR9" s="524">
        <v>8.3990913082852074</v>
      </c>
      <c r="AS9" s="524">
        <v>8.3990913082852074</v>
      </c>
      <c r="AT9" s="524">
        <v>8.3990913082852074</v>
      </c>
      <c r="AU9" s="524">
        <v>8.3990913082852074</v>
      </c>
      <c r="AV9" s="524">
        <v>7.7772220719955394</v>
      </c>
      <c r="AW9" s="524">
        <v>7.7772220719955394</v>
      </c>
      <c r="AX9" s="524">
        <v>7.7772220719955394</v>
      </c>
      <c r="AY9" s="524">
        <v>7.7772220719955394</v>
      </c>
      <c r="AZ9" s="524">
        <v>7.0983485695661006</v>
      </c>
      <c r="BA9" s="524">
        <v>7.0983485695661006</v>
      </c>
      <c r="BB9" s="524">
        <v>7.0983485695661006</v>
      </c>
      <c r="BC9" s="524">
        <v>7.0983485695661006</v>
      </c>
      <c r="BD9" s="524">
        <v>7.1951770510191349</v>
      </c>
      <c r="BE9" s="524">
        <v>7.1951770510191349</v>
      </c>
      <c r="BF9" s="524">
        <v>7.1951770510191349</v>
      </c>
      <c r="BG9" s="524">
        <v>7.1951770510191349</v>
      </c>
      <c r="BH9" s="524">
        <v>7.8467874894295289</v>
      </c>
      <c r="BI9" s="524">
        <v>7.8467874894295289</v>
      </c>
      <c r="BJ9" s="524">
        <v>7.8467874894295289</v>
      </c>
      <c r="BK9" s="524">
        <v>7.8467874894295289</v>
      </c>
      <c r="BL9" s="524">
        <v>7.7555334767102089</v>
      </c>
      <c r="BM9" s="524">
        <v>7.7555334767102089</v>
      </c>
      <c r="BN9" s="524">
        <v>7.7555334767102089</v>
      </c>
      <c r="BO9" s="524">
        <v>7.7555334767102089</v>
      </c>
      <c r="BP9" s="524">
        <v>7.6678034063117737</v>
      </c>
      <c r="BQ9" s="524">
        <v>7.6678034063117737</v>
      </c>
      <c r="BR9" s="524">
        <v>7.6678034063117737</v>
      </c>
      <c r="BS9" s="524">
        <v>7.6678034063117737</v>
      </c>
      <c r="BT9" s="524">
        <v>7.2973693283094896</v>
      </c>
      <c r="BU9" s="524">
        <v>7.2973693283094896</v>
      </c>
      <c r="BV9" s="524">
        <v>7.2973693283094896</v>
      </c>
      <c r="BW9" s="524">
        <v>7.2973693283094896</v>
      </c>
      <c r="BX9" s="524">
        <v>7.1683710317508886</v>
      </c>
      <c r="BY9" s="524">
        <v>7.1683710317508886</v>
      </c>
      <c r="BZ9" s="524">
        <v>7.1683710317508886</v>
      </c>
      <c r="CA9" s="524">
        <v>7.1683710317508886</v>
      </c>
      <c r="CB9" s="524">
        <v>6.7857666450248191</v>
      </c>
      <c r="CC9" s="524">
        <v>6.7857666450248191</v>
      </c>
      <c r="CD9" s="524">
        <v>6.7857666450248191</v>
      </c>
      <c r="CE9" s="524">
        <v>6.7857666450248191</v>
      </c>
      <c r="CF9" s="524">
        <v>6.5975763448881795</v>
      </c>
      <c r="CG9" s="524">
        <v>6.5975763448881795</v>
      </c>
      <c r="CH9" s="524">
        <v>6.5975763448881795</v>
      </c>
      <c r="CI9" s="524">
        <v>6.5975763448881795</v>
      </c>
      <c r="CJ9" s="524">
        <v>5.9646576607638302</v>
      </c>
      <c r="CK9" s="524">
        <v>5.9646576607638302</v>
      </c>
      <c r="CL9" s="524">
        <v>5.9646576607638302</v>
      </c>
      <c r="CM9" s="524">
        <v>5.9646576607638302</v>
      </c>
      <c r="CN9" s="524">
        <v>5.6050748819541045</v>
      </c>
      <c r="CO9" s="524">
        <v>5.6050748819541045</v>
      </c>
      <c r="CP9" s="524">
        <v>5.6050748819541045</v>
      </c>
      <c r="CQ9" s="524">
        <v>5.6050748819541045</v>
      </c>
      <c r="CR9" s="524">
        <v>5.1967084178923812</v>
      </c>
      <c r="CS9" s="524">
        <v>5.1967084178923812</v>
      </c>
    </row>
    <row r="10" spans="1:256" customFormat="1" x14ac:dyDescent="0.2">
      <c r="A10" s="504" t="s">
        <v>501</v>
      </c>
      <c r="B10" s="524" t="s">
        <v>867</v>
      </c>
      <c r="C10" s="524" t="s">
        <v>867</v>
      </c>
      <c r="D10" s="524" t="s">
        <v>867</v>
      </c>
      <c r="E10" s="524" t="s">
        <v>867</v>
      </c>
      <c r="F10" s="524" t="s">
        <v>867</v>
      </c>
      <c r="G10" s="524" t="s">
        <v>867</v>
      </c>
      <c r="H10" s="524" t="s">
        <v>867</v>
      </c>
      <c r="I10" s="524" t="s">
        <v>867</v>
      </c>
      <c r="J10" s="524" t="s">
        <v>867</v>
      </c>
      <c r="K10" s="524" t="s">
        <v>867</v>
      </c>
      <c r="L10" s="524" t="s">
        <v>867</v>
      </c>
      <c r="M10" s="524" t="s">
        <v>867</v>
      </c>
      <c r="N10" s="524" t="s">
        <v>867</v>
      </c>
      <c r="O10" s="524" t="s">
        <v>867</v>
      </c>
      <c r="P10" s="524" t="s">
        <v>867</v>
      </c>
      <c r="Q10" s="524" t="s">
        <v>867</v>
      </c>
      <c r="R10" s="524" t="s">
        <v>867</v>
      </c>
      <c r="S10" s="524" t="s">
        <v>867</v>
      </c>
      <c r="T10" s="524" t="s">
        <v>867</v>
      </c>
      <c r="U10" s="524" t="s">
        <v>867</v>
      </c>
      <c r="V10" s="524" t="s">
        <v>867</v>
      </c>
      <c r="W10" s="524" t="s">
        <v>867</v>
      </c>
      <c r="X10" s="524" t="s">
        <v>867</v>
      </c>
      <c r="Y10" s="524" t="s">
        <v>867</v>
      </c>
      <c r="Z10" s="524" t="s">
        <v>867</v>
      </c>
      <c r="AA10" s="524" t="s">
        <v>867</v>
      </c>
      <c r="AB10" s="524" t="s">
        <v>867</v>
      </c>
      <c r="AC10" s="524" t="s">
        <v>867</v>
      </c>
      <c r="AD10" s="524" t="s">
        <v>867</v>
      </c>
      <c r="AE10" s="524" t="s">
        <v>867</v>
      </c>
      <c r="AF10" s="524" t="s">
        <v>867</v>
      </c>
      <c r="AG10" s="524" t="s">
        <v>867</v>
      </c>
      <c r="AH10" s="524" t="s">
        <v>867</v>
      </c>
      <c r="AI10" s="524" t="s">
        <v>867</v>
      </c>
      <c r="AJ10" s="524" t="s">
        <v>867</v>
      </c>
      <c r="AK10" s="524" t="s">
        <v>867</v>
      </c>
      <c r="AL10" s="524" t="s">
        <v>867</v>
      </c>
      <c r="AM10" s="524" t="s">
        <v>867</v>
      </c>
      <c r="AN10" s="524" t="s">
        <v>867</v>
      </c>
      <c r="AO10" s="524" t="s">
        <v>867</v>
      </c>
      <c r="AP10" s="524" t="s">
        <v>867</v>
      </c>
      <c r="AQ10" s="524" t="s">
        <v>867</v>
      </c>
      <c r="AR10" s="524" t="s">
        <v>867</v>
      </c>
      <c r="AS10" s="524" t="s">
        <v>867</v>
      </c>
      <c r="AT10" s="524" t="s">
        <v>867</v>
      </c>
      <c r="AU10" s="524" t="s">
        <v>867</v>
      </c>
      <c r="AV10" s="524" t="s">
        <v>867</v>
      </c>
      <c r="AW10" s="524" t="s">
        <v>867</v>
      </c>
      <c r="AX10" s="524" t="s">
        <v>867</v>
      </c>
      <c r="AY10" s="524" t="s">
        <v>867</v>
      </c>
      <c r="AZ10" s="524" t="s">
        <v>867</v>
      </c>
      <c r="BA10" s="524" t="s">
        <v>867</v>
      </c>
      <c r="BB10" s="524" t="s">
        <v>867</v>
      </c>
      <c r="BC10" s="524" t="s">
        <v>867</v>
      </c>
      <c r="BD10" s="524" t="s">
        <v>867</v>
      </c>
      <c r="BE10" s="524" t="s">
        <v>867</v>
      </c>
      <c r="BF10" s="524" t="s">
        <v>867</v>
      </c>
      <c r="BG10" s="524" t="s">
        <v>867</v>
      </c>
      <c r="BH10" s="524" t="s">
        <v>867</v>
      </c>
      <c r="BI10" s="524" t="s">
        <v>867</v>
      </c>
      <c r="BJ10" s="524" t="s">
        <v>867</v>
      </c>
      <c r="BK10" s="524" t="s">
        <v>867</v>
      </c>
      <c r="BL10" s="524" t="s">
        <v>867</v>
      </c>
      <c r="BM10" s="524" t="s">
        <v>867</v>
      </c>
      <c r="BN10" s="524" t="s">
        <v>867</v>
      </c>
      <c r="BO10" s="524" t="s">
        <v>867</v>
      </c>
      <c r="BP10" s="524" t="s">
        <v>867</v>
      </c>
      <c r="BQ10" s="524" t="s">
        <v>867</v>
      </c>
      <c r="BR10" s="524" t="s">
        <v>867</v>
      </c>
      <c r="BS10" s="524" t="s">
        <v>867</v>
      </c>
      <c r="BT10" s="524" t="s">
        <v>867</v>
      </c>
      <c r="BU10" s="524" t="s">
        <v>867</v>
      </c>
      <c r="BV10" s="524" t="s">
        <v>867</v>
      </c>
      <c r="BW10" s="524" t="s">
        <v>867</v>
      </c>
      <c r="BX10" s="524" t="s">
        <v>867</v>
      </c>
      <c r="BY10" s="524" t="s">
        <v>867</v>
      </c>
      <c r="BZ10" s="524" t="s">
        <v>867</v>
      </c>
      <c r="CA10" s="524" t="s">
        <v>867</v>
      </c>
      <c r="CB10" s="524" t="s">
        <v>867</v>
      </c>
      <c r="CC10" s="524" t="s">
        <v>867</v>
      </c>
      <c r="CD10" s="524" t="s">
        <v>867</v>
      </c>
      <c r="CE10" s="524" t="s">
        <v>867</v>
      </c>
      <c r="CF10" s="524" t="s">
        <v>867</v>
      </c>
      <c r="CG10" s="524" t="s">
        <v>867</v>
      </c>
      <c r="CH10" s="524" t="s">
        <v>867</v>
      </c>
      <c r="CI10" s="524" t="s">
        <v>867</v>
      </c>
      <c r="CJ10" s="524" t="s">
        <v>867</v>
      </c>
      <c r="CK10" s="524" t="s">
        <v>867</v>
      </c>
      <c r="CL10" s="524" t="s">
        <v>867</v>
      </c>
      <c r="CM10" s="524" t="s">
        <v>867</v>
      </c>
      <c r="CN10" s="524" t="s">
        <v>867</v>
      </c>
      <c r="CO10" s="524" t="s">
        <v>867</v>
      </c>
      <c r="CP10" s="524" t="s">
        <v>867</v>
      </c>
      <c r="CQ10" s="524" t="s">
        <v>867</v>
      </c>
      <c r="CR10" s="524" t="s">
        <v>867</v>
      </c>
      <c r="CS10" s="524" t="s">
        <v>867</v>
      </c>
    </row>
    <row r="11" spans="1:256" customFormat="1" x14ac:dyDescent="0.2">
      <c r="A11" s="506" t="s">
        <v>721</v>
      </c>
      <c r="B11" s="525" t="s">
        <v>55</v>
      </c>
      <c r="C11" s="525" t="s">
        <v>55</v>
      </c>
      <c r="D11" s="525" t="s">
        <v>55</v>
      </c>
      <c r="E11" s="525" t="s">
        <v>55</v>
      </c>
      <c r="F11" s="525" t="s">
        <v>55</v>
      </c>
      <c r="G11" s="525" t="s">
        <v>55</v>
      </c>
      <c r="H11" s="525" t="s">
        <v>55</v>
      </c>
      <c r="I11" s="525" t="s">
        <v>55</v>
      </c>
      <c r="J11" s="525" t="s">
        <v>55</v>
      </c>
      <c r="K11" s="525" t="s">
        <v>55</v>
      </c>
      <c r="L11" s="525" t="s">
        <v>55</v>
      </c>
      <c r="M11" s="525" t="s">
        <v>55</v>
      </c>
      <c r="N11" s="525" t="s">
        <v>55</v>
      </c>
      <c r="O11" s="525" t="s">
        <v>55</v>
      </c>
      <c r="P11" s="525" t="s">
        <v>55</v>
      </c>
      <c r="Q11" s="525" t="s">
        <v>55</v>
      </c>
      <c r="R11" s="525" t="s">
        <v>55</v>
      </c>
      <c r="S11" s="525" t="s">
        <v>55</v>
      </c>
      <c r="T11" s="525" t="s">
        <v>55</v>
      </c>
      <c r="U11" s="525" t="s">
        <v>55</v>
      </c>
      <c r="V11" s="525" t="s">
        <v>55</v>
      </c>
      <c r="W11" s="525" t="s">
        <v>55</v>
      </c>
      <c r="X11" s="525" t="s">
        <v>55</v>
      </c>
      <c r="Y11" s="525" t="s">
        <v>55</v>
      </c>
      <c r="Z11" s="525">
        <v>10.8284524830952</v>
      </c>
      <c r="AA11" s="525">
        <v>10.628610298917664</v>
      </c>
      <c r="AB11" s="525">
        <v>9.9649350316949779</v>
      </c>
      <c r="AC11" s="525">
        <v>9.9484020979464791</v>
      </c>
      <c r="AD11" s="525">
        <v>10.015170746615492</v>
      </c>
      <c r="AE11" s="525">
        <v>9.4653761394856666</v>
      </c>
      <c r="AF11" s="525">
        <v>9.264124381182711</v>
      </c>
      <c r="AG11" s="525">
        <v>8.8245800558843008</v>
      </c>
      <c r="AH11" s="525">
        <v>8.6240816700534157</v>
      </c>
      <c r="AI11" s="525">
        <v>8.1445563362997362</v>
      </c>
      <c r="AJ11" s="525">
        <v>7.878640289933962</v>
      </c>
      <c r="AK11" s="525">
        <v>9.6078609212170782</v>
      </c>
      <c r="AL11" s="525">
        <v>9.5984704372916045</v>
      </c>
      <c r="AM11" s="525">
        <v>9.2426430697070057</v>
      </c>
      <c r="AN11" s="525">
        <v>9.2711265310935733</v>
      </c>
      <c r="AO11" s="525">
        <v>8.217193734428907</v>
      </c>
      <c r="AP11" s="525">
        <v>7.4957617049508709</v>
      </c>
      <c r="AQ11" s="525">
        <v>7.2803660797110101</v>
      </c>
      <c r="AR11" s="525">
        <v>7.060424124327727</v>
      </c>
      <c r="AS11" s="525">
        <v>5.6525769663576018</v>
      </c>
      <c r="AT11" s="526">
        <v>5.5798763767228987</v>
      </c>
      <c r="AU11" s="526">
        <v>6.2127662295955179</v>
      </c>
      <c r="AV11" s="526">
        <v>5.4976490561747919</v>
      </c>
      <c r="AW11" s="526">
        <v>5.5842324186169714</v>
      </c>
      <c r="AX11" s="526">
        <v>5.7376088490601846</v>
      </c>
      <c r="AY11" s="526">
        <v>5.2753453969596924</v>
      </c>
      <c r="AZ11" s="526">
        <v>5.6854802654395673</v>
      </c>
      <c r="BA11" s="526">
        <v>5.0790157290768363</v>
      </c>
      <c r="BB11" s="526">
        <v>5.2644556311142221</v>
      </c>
      <c r="BC11" s="526">
        <v>5.1117432512753531</v>
      </c>
      <c r="BD11" s="526">
        <v>4.9470798366267656</v>
      </c>
      <c r="BE11" s="526">
        <v>6.5776952510657756</v>
      </c>
      <c r="BF11" s="526">
        <v>6.5217495043735489</v>
      </c>
      <c r="BG11" s="526">
        <v>6.0515311149558162</v>
      </c>
      <c r="BH11" s="526">
        <v>6.2081548909408886</v>
      </c>
      <c r="BI11" s="526">
        <v>5.6807207698512787</v>
      </c>
      <c r="BJ11" s="526">
        <v>5.7943210784254058</v>
      </c>
      <c r="BK11" s="526">
        <v>6.0449521989359916</v>
      </c>
      <c r="BL11" s="526">
        <v>6.5324213750505047</v>
      </c>
      <c r="BM11" s="526">
        <v>5.9324786673902343</v>
      </c>
      <c r="BN11" s="526">
        <v>5.667347236899511</v>
      </c>
      <c r="BO11" s="526">
        <v>5.9173912618225559</v>
      </c>
      <c r="BP11" s="526">
        <v>5.2976987875627692</v>
      </c>
      <c r="BQ11" s="526">
        <v>6.1598384446851435</v>
      </c>
      <c r="BR11" s="526">
        <v>6.4794762589497763</v>
      </c>
      <c r="BS11" s="526">
        <v>6.5140346913060023</v>
      </c>
      <c r="BT11" s="526">
        <v>6.8774830687226025</v>
      </c>
      <c r="BU11" s="526">
        <v>6.2301936124285549</v>
      </c>
      <c r="BV11" s="526">
        <v>7.3896487911062412</v>
      </c>
      <c r="BW11" s="526">
        <v>8.1038264361648888</v>
      </c>
      <c r="BX11" s="526">
        <v>8.3306988388287468</v>
      </c>
      <c r="BY11" s="526">
        <v>9.0823329702202198</v>
      </c>
      <c r="BZ11" s="526">
        <v>7.5914063080185601</v>
      </c>
      <c r="CA11" s="526">
        <v>6.7863570667009165</v>
      </c>
      <c r="CB11" s="526">
        <v>6.3883512977194155</v>
      </c>
      <c r="CC11" s="526">
        <v>5.3365569230804928</v>
      </c>
      <c r="CD11" s="526">
        <v>5.7654316484545705</v>
      </c>
      <c r="CE11" s="526">
        <v>5.7481277103607331</v>
      </c>
      <c r="CF11" s="526">
        <v>6.1614994816563788</v>
      </c>
      <c r="CG11" s="526">
        <v>5.8639148583743657</v>
      </c>
      <c r="CH11" s="526">
        <v>5.3264012567858048</v>
      </c>
      <c r="CI11" s="526">
        <v>5.4340459845210889</v>
      </c>
      <c r="CJ11" s="526">
        <v>5.5074190057187504</v>
      </c>
      <c r="CK11" s="526">
        <v>6.1050101126538481</v>
      </c>
      <c r="CL11" s="526">
        <v>6.2657865819190954</v>
      </c>
      <c r="CM11" s="526">
        <v>6.5725523296238766</v>
      </c>
      <c r="CN11" s="526">
        <v>6.3753599421967371</v>
      </c>
      <c r="CO11" s="526">
        <v>6.0805367087068216</v>
      </c>
      <c r="CP11" s="526">
        <v>5.9768717200994077</v>
      </c>
      <c r="CQ11" s="526">
        <v>4.96675285738797</v>
      </c>
      <c r="CR11" s="522">
        <v>4.1611858454951696</v>
      </c>
      <c r="CS11" s="522">
        <v>3.8653897732830571</v>
      </c>
    </row>
    <row r="12" spans="1:256" customFormat="1" x14ac:dyDescent="0.2">
      <c r="A12" s="506" t="s">
        <v>722</v>
      </c>
      <c r="B12" s="524">
        <v>17.613242831417093</v>
      </c>
      <c r="C12" s="524">
        <v>18.090695423752244</v>
      </c>
      <c r="D12" s="524">
        <v>18.433020948180818</v>
      </c>
      <c r="E12" s="524">
        <v>19.250449453740838</v>
      </c>
      <c r="F12" s="524">
        <v>19.308820574643359</v>
      </c>
      <c r="G12" s="524">
        <v>19.213945289547564</v>
      </c>
      <c r="H12" s="524">
        <v>19.088507265521795</v>
      </c>
      <c r="I12" s="524">
        <v>18.473684210526319</v>
      </c>
      <c r="J12" s="524">
        <v>18.133935289691497</v>
      </c>
      <c r="K12" s="524">
        <v>17.24376731301939</v>
      </c>
      <c r="L12" s="524">
        <v>16.710164350708894</v>
      </c>
      <c r="M12" s="524">
        <v>16.094084105488239</v>
      </c>
      <c r="N12" s="524">
        <v>15.911829328797221</v>
      </c>
      <c r="O12" s="524">
        <v>15.937181910716882</v>
      </c>
      <c r="P12" s="524">
        <v>15.9087585904372</v>
      </c>
      <c r="Q12" s="524">
        <v>16.29520295202952</v>
      </c>
      <c r="R12" s="524">
        <v>16.555994926508991</v>
      </c>
      <c r="S12" s="524">
        <v>16.694302080192948</v>
      </c>
      <c r="T12" s="524">
        <v>16.614275856781415</v>
      </c>
      <c r="U12" s="524">
        <v>16.091865140736157</v>
      </c>
      <c r="V12" s="524">
        <v>16.044447997441839</v>
      </c>
      <c r="W12" s="524">
        <v>15.750041165815906</v>
      </c>
      <c r="X12" s="524">
        <v>15.932260510573764</v>
      </c>
      <c r="Y12" s="524">
        <v>15.493795682474929</v>
      </c>
      <c r="Z12" s="524">
        <v>15.307167235494882</v>
      </c>
      <c r="AA12" s="524">
        <v>14.819747824542709</v>
      </c>
      <c r="AB12" s="524">
        <v>14.366920326395894</v>
      </c>
      <c r="AC12" s="524">
        <v>14.02527249927655</v>
      </c>
      <c r="AD12" s="524">
        <v>13.460601928508813</v>
      </c>
      <c r="AE12" s="524">
        <v>12.660164467393384</v>
      </c>
      <c r="AF12" s="524">
        <v>12.498814604077763</v>
      </c>
      <c r="AG12" s="524">
        <v>12.462822603856855</v>
      </c>
      <c r="AH12" s="524">
        <v>12.70471464019851</v>
      </c>
      <c r="AI12" s="524">
        <v>12.304250559284116</v>
      </c>
      <c r="AJ12" s="524">
        <v>11.630332742255137</v>
      </c>
      <c r="AK12" s="524">
        <v>11.146907216494846</v>
      </c>
      <c r="AL12" s="524">
        <v>10.477624784853701</v>
      </c>
      <c r="AM12" s="524">
        <v>10.562609457092819</v>
      </c>
      <c r="AN12" s="524">
        <v>11.163589523400601</v>
      </c>
      <c r="AO12" s="524">
        <v>11.174355901737568</v>
      </c>
      <c r="AP12" s="524">
        <v>11.339103374501605</v>
      </c>
      <c r="AQ12" s="524">
        <v>11.276677562007306</v>
      </c>
      <c r="AR12" s="524">
        <v>10.765783320342946</v>
      </c>
      <c r="AS12" s="524">
        <v>10.937824911624039</v>
      </c>
      <c r="AT12" s="522">
        <v>10.959051724137931</v>
      </c>
      <c r="AU12" s="522">
        <v>11.420237828135518</v>
      </c>
      <c r="AV12" s="522">
        <v>11.384111384111383</v>
      </c>
      <c r="AW12" s="522">
        <v>11.382966328789468</v>
      </c>
      <c r="AX12" s="522">
        <v>11.226537598866722</v>
      </c>
      <c r="AY12" s="522">
        <v>11.301490435394907</v>
      </c>
      <c r="AZ12" s="522">
        <v>11.415687670582651</v>
      </c>
      <c r="BA12" s="522">
        <v>11.272255630232284</v>
      </c>
      <c r="BB12" s="522">
        <v>11.244101737829441</v>
      </c>
      <c r="BC12" s="522">
        <v>11.5938634500527</v>
      </c>
      <c r="BD12" s="522">
        <v>10.900582125328159</v>
      </c>
      <c r="BE12" s="522">
        <v>10.801234426791634</v>
      </c>
      <c r="BF12" s="522">
        <v>10.671531182305324</v>
      </c>
      <c r="BG12" s="522">
        <v>10.858242753623189</v>
      </c>
      <c r="BH12" s="522">
        <v>12.099522835719155</v>
      </c>
      <c r="BI12" s="522">
        <v>12.516659262549979</v>
      </c>
      <c r="BJ12" s="522">
        <v>12.805280528052807</v>
      </c>
      <c r="BK12" s="522">
        <v>12.40043057050592</v>
      </c>
      <c r="BL12" s="522">
        <v>12.041609750971945</v>
      </c>
      <c r="BM12" s="522">
        <v>12.027600849256901</v>
      </c>
      <c r="BN12" s="522">
        <v>11.234872014565706</v>
      </c>
      <c r="BO12" s="522">
        <v>11.247180148243634</v>
      </c>
      <c r="BP12" s="522">
        <v>10.955025590765546</v>
      </c>
      <c r="BQ12" s="522">
        <v>10.184477677109486</v>
      </c>
      <c r="BR12" s="522">
        <v>10.451883769749198</v>
      </c>
      <c r="BS12" s="522">
        <v>10.127582702946821</v>
      </c>
      <c r="BT12" s="522">
        <v>9.8686464877213034</v>
      </c>
      <c r="BU12" s="522">
        <v>9.8928276999175591</v>
      </c>
      <c r="BV12" s="522">
        <v>9.8639455782312915</v>
      </c>
      <c r="BW12" s="522">
        <v>10.189155107187894</v>
      </c>
      <c r="BX12" s="522">
        <v>10.486473070240756</v>
      </c>
      <c r="BY12" s="522">
        <v>11.078539147428851</v>
      </c>
      <c r="BZ12" s="522">
        <v>10.586166471277842</v>
      </c>
      <c r="CA12" s="522">
        <v>10.470844312063237</v>
      </c>
      <c r="CB12" s="522">
        <v>10.3959222380275</v>
      </c>
      <c r="CC12" s="522">
        <v>10.242782944800096</v>
      </c>
      <c r="CD12" s="522">
        <v>11.068943706514863</v>
      </c>
      <c r="CE12" s="522">
        <v>11.018167559796105</v>
      </c>
      <c r="CF12" s="522">
        <v>11.152122330609018</v>
      </c>
      <c r="CG12" s="522">
        <v>10.843695681240808</v>
      </c>
      <c r="CH12" s="522">
        <v>9.6248831931651324</v>
      </c>
      <c r="CI12" s="522">
        <v>9.4997955567670704</v>
      </c>
      <c r="CJ12" s="522">
        <v>9.2466723307844809</v>
      </c>
      <c r="CK12" s="522">
        <v>9.5839311334289814</v>
      </c>
      <c r="CL12" s="522">
        <v>9.4236989120846815</v>
      </c>
      <c r="CM12" s="522">
        <v>9.5648232094288304</v>
      </c>
      <c r="CN12" s="522">
        <v>9.66278542265235</v>
      </c>
      <c r="CO12" s="522">
        <v>8.804347826086957</v>
      </c>
      <c r="CP12" s="522">
        <v>9.8313713013044861</v>
      </c>
      <c r="CQ12" s="522">
        <v>10.36036036036036</v>
      </c>
      <c r="CR12" s="522">
        <v>10.371722535678725</v>
      </c>
      <c r="CS12" s="522">
        <v>11.25254582484725</v>
      </c>
    </row>
    <row r="13" spans="1:256" customFormat="1" x14ac:dyDescent="0.2">
      <c r="A13" s="511" t="s">
        <v>502</v>
      </c>
      <c r="B13" s="524" t="s">
        <v>867</v>
      </c>
      <c r="C13" s="524" t="s">
        <v>867</v>
      </c>
      <c r="D13" s="524" t="s">
        <v>867</v>
      </c>
      <c r="E13" s="524" t="s">
        <v>867</v>
      </c>
      <c r="F13" s="524" t="s">
        <v>867</v>
      </c>
      <c r="G13" s="524" t="s">
        <v>867</v>
      </c>
      <c r="H13" s="524" t="s">
        <v>867</v>
      </c>
      <c r="I13" s="524" t="s">
        <v>867</v>
      </c>
      <c r="J13" s="524" t="s">
        <v>867</v>
      </c>
      <c r="K13" s="524" t="s">
        <v>867</v>
      </c>
      <c r="L13" s="524" t="s">
        <v>867</v>
      </c>
      <c r="M13" s="524" t="s">
        <v>867</v>
      </c>
      <c r="N13" s="524" t="s">
        <v>867</v>
      </c>
      <c r="O13" s="524" t="s">
        <v>867</v>
      </c>
      <c r="P13" s="524" t="s">
        <v>867</v>
      </c>
      <c r="Q13" s="524" t="s">
        <v>867</v>
      </c>
      <c r="R13" s="524" t="s">
        <v>867</v>
      </c>
      <c r="S13" s="524" t="s">
        <v>867</v>
      </c>
      <c r="T13" s="524" t="s">
        <v>867</v>
      </c>
      <c r="U13" s="524" t="s">
        <v>867</v>
      </c>
      <c r="V13" s="524" t="s">
        <v>867</v>
      </c>
      <c r="W13" s="524" t="s">
        <v>867</v>
      </c>
      <c r="X13" s="524" t="s">
        <v>867</v>
      </c>
      <c r="Y13" s="524" t="s">
        <v>867</v>
      </c>
      <c r="Z13" s="524" t="s">
        <v>867</v>
      </c>
      <c r="AA13" s="524" t="s">
        <v>867</v>
      </c>
      <c r="AB13" s="524" t="s">
        <v>867</v>
      </c>
      <c r="AC13" s="524" t="s">
        <v>867</v>
      </c>
      <c r="AD13" s="524" t="s">
        <v>867</v>
      </c>
      <c r="AE13" s="524" t="s">
        <v>867</v>
      </c>
      <c r="AF13" s="524" t="s">
        <v>867</v>
      </c>
      <c r="AG13" s="524" t="s">
        <v>867</v>
      </c>
      <c r="AH13" s="524" t="s">
        <v>867</v>
      </c>
      <c r="AI13" s="524" t="s">
        <v>867</v>
      </c>
      <c r="AJ13" s="524" t="s">
        <v>867</v>
      </c>
      <c r="AK13" s="524" t="s">
        <v>867</v>
      </c>
      <c r="AL13" s="524" t="s">
        <v>867</v>
      </c>
      <c r="AM13" s="524" t="s">
        <v>867</v>
      </c>
      <c r="AN13" s="524" t="s">
        <v>867</v>
      </c>
      <c r="AO13" s="524" t="s">
        <v>867</v>
      </c>
      <c r="AP13" s="524" t="s">
        <v>867</v>
      </c>
      <c r="AQ13" s="524" t="s">
        <v>867</v>
      </c>
      <c r="AR13" s="524" t="s">
        <v>867</v>
      </c>
      <c r="AS13" s="524" t="s">
        <v>867</v>
      </c>
      <c r="AT13" s="524" t="s">
        <v>867</v>
      </c>
      <c r="AU13" s="524" t="s">
        <v>867</v>
      </c>
      <c r="AV13" s="524" t="s">
        <v>867</v>
      </c>
      <c r="AW13" s="524" t="s">
        <v>867</v>
      </c>
      <c r="AX13" s="524" t="s">
        <v>867</v>
      </c>
      <c r="AY13" s="524" t="s">
        <v>867</v>
      </c>
      <c r="AZ13" s="524" t="s">
        <v>867</v>
      </c>
      <c r="BA13" s="524" t="s">
        <v>867</v>
      </c>
      <c r="BB13" s="524" t="s">
        <v>867</v>
      </c>
      <c r="BC13" s="524" t="s">
        <v>867</v>
      </c>
      <c r="BD13" s="524" t="s">
        <v>867</v>
      </c>
      <c r="BE13" s="524" t="s">
        <v>867</v>
      </c>
      <c r="BF13" s="524" t="s">
        <v>867</v>
      </c>
      <c r="BG13" s="524" t="s">
        <v>867</v>
      </c>
      <c r="BH13" s="524" t="s">
        <v>867</v>
      </c>
      <c r="BI13" s="524" t="s">
        <v>867</v>
      </c>
      <c r="BJ13" s="524" t="s">
        <v>867</v>
      </c>
      <c r="BK13" s="524" t="s">
        <v>867</v>
      </c>
      <c r="BL13" s="524" t="s">
        <v>867</v>
      </c>
      <c r="BM13" s="524" t="s">
        <v>867</v>
      </c>
      <c r="BN13" s="524" t="s">
        <v>867</v>
      </c>
      <c r="BO13" s="524" t="s">
        <v>867</v>
      </c>
      <c r="BP13" s="524" t="s">
        <v>867</v>
      </c>
      <c r="BQ13" s="524" t="s">
        <v>867</v>
      </c>
      <c r="BR13" s="524" t="s">
        <v>867</v>
      </c>
      <c r="BS13" s="524" t="s">
        <v>867</v>
      </c>
      <c r="BT13" s="524" t="s">
        <v>867</v>
      </c>
      <c r="BU13" s="524" t="s">
        <v>867</v>
      </c>
      <c r="BV13" s="524" t="s">
        <v>867</v>
      </c>
      <c r="BW13" s="524" t="s">
        <v>867</v>
      </c>
      <c r="BX13" s="524" t="s">
        <v>867</v>
      </c>
      <c r="BY13" s="524" t="s">
        <v>867</v>
      </c>
      <c r="BZ13" s="524" t="s">
        <v>867</v>
      </c>
      <c r="CA13" s="524" t="s">
        <v>867</v>
      </c>
      <c r="CB13" s="524" t="s">
        <v>867</v>
      </c>
      <c r="CC13" s="524" t="s">
        <v>867</v>
      </c>
      <c r="CD13" s="524" t="s">
        <v>867</v>
      </c>
      <c r="CE13" s="524" t="s">
        <v>867</v>
      </c>
      <c r="CF13" s="524" t="s">
        <v>867</v>
      </c>
      <c r="CG13" s="524" t="s">
        <v>867</v>
      </c>
      <c r="CH13" s="524" t="s">
        <v>867</v>
      </c>
      <c r="CI13" s="524" t="s">
        <v>867</v>
      </c>
      <c r="CJ13" s="524" t="s">
        <v>867</v>
      </c>
      <c r="CK13" s="524" t="s">
        <v>867</v>
      </c>
      <c r="CL13" s="524" t="s">
        <v>867</v>
      </c>
      <c r="CM13" s="524" t="s">
        <v>867</v>
      </c>
      <c r="CN13" s="524" t="s">
        <v>867</v>
      </c>
      <c r="CO13" s="524" t="s">
        <v>867</v>
      </c>
      <c r="CP13" s="524" t="s">
        <v>867</v>
      </c>
      <c r="CQ13" s="524" t="s">
        <v>867</v>
      </c>
      <c r="CR13" s="524" t="s">
        <v>867</v>
      </c>
      <c r="CS13" s="524" t="s">
        <v>867</v>
      </c>
    </row>
    <row r="14" spans="1:256" customFormat="1" x14ac:dyDescent="0.2">
      <c r="A14" s="498" t="s">
        <v>734</v>
      </c>
      <c r="B14" s="524">
        <v>30.985050174073315</v>
      </c>
      <c r="C14" s="524">
        <v>33.406933097814083</v>
      </c>
      <c r="D14" s="524">
        <v>35.694379934974449</v>
      </c>
      <c r="E14" s="524">
        <v>36.839644693782141</v>
      </c>
      <c r="F14" s="524">
        <v>40.312571822569524</v>
      </c>
      <c r="G14" s="524">
        <v>40.895724949106537</v>
      </c>
      <c r="H14" s="524">
        <v>41.705069124423964</v>
      </c>
      <c r="I14" s="524">
        <v>42.880296364899287</v>
      </c>
      <c r="J14" s="524">
        <v>42.047058823529412</v>
      </c>
      <c r="K14" s="524">
        <v>42.221180880974693</v>
      </c>
      <c r="L14" s="524">
        <v>43.928901200369346</v>
      </c>
      <c r="M14" s="524">
        <v>45.906499429874572</v>
      </c>
      <c r="N14" s="524">
        <v>47.283085013146362</v>
      </c>
      <c r="O14" s="524">
        <v>47.676723188724949</v>
      </c>
      <c r="P14" s="524">
        <v>49.403287547849587</v>
      </c>
      <c r="Q14" s="524">
        <v>49.28670041417395</v>
      </c>
      <c r="R14" s="524">
        <v>48.468033775633295</v>
      </c>
      <c r="S14" s="524">
        <v>48.789618168205642</v>
      </c>
      <c r="T14" s="524">
        <v>46.758104738154614</v>
      </c>
      <c r="U14" s="524">
        <v>45.671641791044777</v>
      </c>
      <c r="V14" s="524">
        <v>46.464143426294818</v>
      </c>
      <c r="W14" s="524">
        <v>46.453033268101763</v>
      </c>
      <c r="X14" s="524">
        <v>47.130055703560188</v>
      </c>
      <c r="Y14" s="524">
        <v>47.157113019262006</v>
      </c>
      <c r="Z14" s="524">
        <v>46.197762046129256</v>
      </c>
      <c r="AA14" s="524">
        <v>44.786096256684495</v>
      </c>
      <c r="AB14" s="524">
        <v>45.252128356254097</v>
      </c>
      <c r="AC14" s="524">
        <v>44.201457919151757</v>
      </c>
      <c r="AD14" s="524">
        <v>44.564279551337357</v>
      </c>
      <c r="AE14" s="524">
        <v>45.356371490280779</v>
      </c>
      <c r="AF14" s="524">
        <v>45.639471975762824</v>
      </c>
      <c r="AG14" s="524">
        <v>46.038830618165591</v>
      </c>
      <c r="AH14" s="524">
        <v>46.316738004054969</v>
      </c>
      <c r="AI14" s="524">
        <v>46.102552310876064</v>
      </c>
      <c r="AJ14" s="524">
        <v>45.46092653252223</v>
      </c>
      <c r="AK14" s="524">
        <v>45.942028985507243</v>
      </c>
      <c r="AL14" s="524">
        <v>45.367987647967063</v>
      </c>
      <c r="AM14" s="524">
        <v>45.54054054054054</v>
      </c>
      <c r="AN14" s="524">
        <v>45.92161016949153</v>
      </c>
      <c r="AO14" s="524">
        <v>45.373921380632794</v>
      </c>
      <c r="AP14" s="524">
        <v>45.304626660558867</v>
      </c>
      <c r="AQ14" s="524">
        <v>44.617092119866811</v>
      </c>
      <c r="AR14" s="524">
        <v>44.32</v>
      </c>
      <c r="AS14" s="524">
        <v>44.499504459861249</v>
      </c>
      <c r="AT14" s="524">
        <v>45.134630765129295</v>
      </c>
      <c r="AU14" s="524">
        <v>45.261627906976742</v>
      </c>
      <c r="AV14" s="524">
        <v>45.759609517998776</v>
      </c>
      <c r="AW14" s="524">
        <v>44.98129675810474</v>
      </c>
      <c r="AX14" s="524">
        <v>44.135506551613936</v>
      </c>
      <c r="AY14" s="524">
        <v>44.899874843554443</v>
      </c>
      <c r="AZ14" s="524">
        <v>45.569221065909808</v>
      </c>
      <c r="BA14" s="524">
        <v>47.081098138213946</v>
      </c>
      <c r="BB14" s="524">
        <v>46.687697160883282</v>
      </c>
      <c r="BC14" s="524">
        <v>45.728000000000002</v>
      </c>
      <c r="BD14" s="524">
        <v>45.445979899497488</v>
      </c>
      <c r="BE14" s="524">
        <v>44.562168899968839</v>
      </c>
      <c r="BF14" s="524">
        <v>44.237236319168446</v>
      </c>
      <c r="BG14" s="524">
        <v>44.657863145258105</v>
      </c>
      <c r="BH14" s="524">
        <v>43.668639053254438</v>
      </c>
      <c r="BI14" s="524">
        <v>43.617614269788184</v>
      </c>
      <c r="BJ14" s="524">
        <v>42.914438502673796</v>
      </c>
      <c r="BK14" s="524">
        <v>42.068965517241381</v>
      </c>
      <c r="BL14" s="524">
        <v>42.54032258064516</v>
      </c>
      <c r="BM14" s="524">
        <v>42.363636363636367</v>
      </c>
      <c r="BN14" s="524">
        <v>42.758803283028854</v>
      </c>
      <c r="BO14" s="524">
        <v>42.100999189846071</v>
      </c>
      <c r="BP14" s="524">
        <v>41.087017741481276</v>
      </c>
      <c r="BQ14" s="524">
        <v>39.636258660508084</v>
      </c>
      <c r="BR14" s="524">
        <v>40.115273775216139</v>
      </c>
      <c r="BS14" s="524">
        <v>40.368608799048751</v>
      </c>
      <c r="BT14" s="524">
        <v>41.549093003167293</v>
      </c>
      <c r="BU14" s="524">
        <v>42.014388489208635</v>
      </c>
      <c r="BV14" s="524">
        <v>41.330018645121193</v>
      </c>
      <c r="BW14" s="524">
        <v>41.216000000000001</v>
      </c>
      <c r="BX14" s="524">
        <v>40.295081967213115</v>
      </c>
      <c r="BY14" s="524">
        <v>40.16339869281046</v>
      </c>
      <c r="BZ14" s="524">
        <v>41.958698372966211</v>
      </c>
      <c r="CA14" s="524">
        <v>42.905929835454828</v>
      </c>
      <c r="CB14" s="524">
        <v>42.265453404455599</v>
      </c>
      <c r="CC14" s="524">
        <v>42.898272552783112</v>
      </c>
      <c r="CD14" s="524">
        <v>41.555851063829785</v>
      </c>
      <c r="CE14" s="524">
        <v>40.298507462686565</v>
      </c>
      <c r="CF14" s="524">
        <v>40.308517773306505</v>
      </c>
      <c r="CG14" s="524">
        <v>39.445196211096075</v>
      </c>
      <c r="CH14" s="524">
        <v>39.722863741339495</v>
      </c>
      <c r="CI14" s="524">
        <v>39.462809917355372</v>
      </c>
      <c r="CJ14" s="524">
        <v>39.243856332703217</v>
      </c>
      <c r="CK14" s="524">
        <v>38.740157480314963</v>
      </c>
      <c r="CL14" s="524">
        <v>37.078189300411523</v>
      </c>
      <c r="CM14" s="524">
        <v>36.243386243386247</v>
      </c>
      <c r="CN14" s="524">
        <v>35.988074957410561</v>
      </c>
      <c r="CO14" s="524">
        <v>35.071707953063886</v>
      </c>
      <c r="CP14" s="524">
        <v>36.653024101864482</v>
      </c>
      <c r="CQ14" s="524">
        <v>37.466427931960609</v>
      </c>
      <c r="CR14" s="524">
        <v>37.488708220415539</v>
      </c>
      <c r="CS14" s="524">
        <v>38.391640163562016</v>
      </c>
    </row>
    <row r="15" spans="1:256" s="55" customFormat="1" x14ac:dyDescent="0.2">
      <c r="A15" s="498" t="s">
        <v>735</v>
      </c>
      <c r="B15" s="524">
        <v>31.159420289855071</v>
      </c>
      <c r="C15" s="524">
        <v>31.493506493506494</v>
      </c>
      <c r="D15" s="524">
        <v>31.302270011947432</v>
      </c>
      <c r="E15" s="524">
        <v>32.762752482026706</v>
      </c>
      <c r="F15" s="524">
        <v>37.048790162633878</v>
      </c>
      <c r="G15" s="524">
        <v>38.065099457504523</v>
      </c>
      <c r="H15" s="524">
        <v>39.953596287703014</v>
      </c>
      <c r="I15" s="524">
        <v>40.49951028403526</v>
      </c>
      <c r="J15" s="524">
        <v>38.599182004089975</v>
      </c>
      <c r="K15" s="524">
        <v>38.70333988212181</v>
      </c>
      <c r="L15" s="524">
        <v>37.756147540983612</v>
      </c>
      <c r="M15" s="524">
        <v>36.178010471204189</v>
      </c>
      <c r="N15" s="524">
        <v>35.139573070607554</v>
      </c>
      <c r="O15" s="524">
        <v>39.501590668080595</v>
      </c>
      <c r="P15" s="524">
        <v>40.38359083644113</v>
      </c>
      <c r="Q15" s="524">
        <v>41.317699609156897</v>
      </c>
      <c r="R15" s="524">
        <v>43.433242506811986</v>
      </c>
      <c r="S15" s="524">
        <v>44.101433296582137</v>
      </c>
      <c r="T15" s="524">
        <v>42.960288808664259</v>
      </c>
      <c r="U15" s="524">
        <v>43.619631901840492</v>
      </c>
      <c r="V15" s="524">
        <v>42.259675405742819</v>
      </c>
      <c r="W15" s="524">
        <v>46.600741656365884</v>
      </c>
      <c r="X15" s="524">
        <v>44.881889763779526</v>
      </c>
      <c r="Y15" s="524">
        <v>43.655778894472363</v>
      </c>
      <c r="Z15" s="524">
        <v>44.290429042904286</v>
      </c>
      <c r="AA15" s="524">
        <v>41.563275434243174</v>
      </c>
      <c r="AB15" s="524">
        <v>43.433109346365299</v>
      </c>
      <c r="AC15" s="524">
        <v>41.769185705916811</v>
      </c>
      <c r="AD15" s="524">
        <v>42.201294879340793</v>
      </c>
      <c r="AE15" s="524">
        <v>44.283324037925262</v>
      </c>
      <c r="AF15" s="524">
        <v>43.695175438596493</v>
      </c>
      <c r="AG15" s="524">
        <v>42.629262926292625</v>
      </c>
      <c r="AH15" s="524">
        <v>43.053267435475014</v>
      </c>
      <c r="AI15" s="524">
        <v>43.135192004208314</v>
      </c>
      <c r="AJ15" s="524">
        <v>42.872512103281338</v>
      </c>
      <c r="AK15" s="524">
        <v>42.296918767507002</v>
      </c>
      <c r="AL15" s="524">
        <v>46.241457858769927</v>
      </c>
      <c r="AM15" s="524">
        <v>45.842956120092374</v>
      </c>
      <c r="AN15" s="524">
        <v>45.169082125603865</v>
      </c>
      <c r="AO15" s="524">
        <v>44.719251336898395</v>
      </c>
      <c r="AP15" s="524">
        <v>45.320197044334975</v>
      </c>
      <c r="AQ15" s="524">
        <v>45.501097293343086</v>
      </c>
      <c r="AR15" s="524">
        <v>44.136926438455937</v>
      </c>
      <c r="AS15" s="524">
        <v>43.843648208469055</v>
      </c>
      <c r="AT15" s="524">
        <v>43.333333333333336</v>
      </c>
      <c r="AU15" s="524">
        <v>43.230403800475059</v>
      </c>
      <c r="AV15" s="524">
        <v>45.259391771019679</v>
      </c>
      <c r="AW15" s="524">
        <v>48.488745980707392</v>
      </c>
      <c r="AX15" s="524">
        <v>49.816581071166546</v>
      </c>
      <c r="AY15" s="524">
        <v>47.85323965651834</v>
      </c>
      <c r="AZ15" s="524">
        <v>48.046550290939315</v>
      </c>
      <c r="BA15" s="524">
        <v>50.985221674876847</v>
      </c>
      <c r="BB15" s="524">
        <v>51.504424778761063</v>
      </c>
      <c r="BC15" s="524">
        <v>51.130434782608688</v>
      </c>
      <c r="BD15" s="524">
        <v>50.570676031606673</v>
      </c>
      <c r="BE15" s="524">
        <v>50.496838301716352</v>
      </c>
      <c r="BF15" s="524">
        <v>48.651162790697668</v>
      </c>
      <c r="BG15" s="524">
        <v>46.767050487156773</v>
      </c>
      <c r="BH15" s="524">
        <v>46.875</v>
      </c>
      <c r="BI15" s="524">
        <v>48.57607811228641</v>
      </c>
      <c r="BJ15" s="524">
        <v>48.094079480940792</v>
      </c>
      <c r="BK15" s="524">
        <v>46.957878315132604</v>
      </c>
      <c r="BL15" s="524">
        <v>47.839506172839506</v>
      </c>
      <c r="BM15" s="524">
        <v>48.646723646723643</v>
      </c>
      <c r="BN15" s="524">
        <v>47.222222222222221</v>
      </c>
      <c r="BO15" s="524">
        <v>48.50982878883957</v>
      </c>
      <c r="BP15" s="524">
        <v>52.267002518891694</v>
      </c>
      <c r="BQ15" s="524">
        <v>49.575994781474229</v>
      </c>
      <c r="BR15" s="524">
        <v>50.995195607412491</v>
      </c>
      <c r="BS15" s="524">
        <v>53.479125248508943</v>
      </c>
      <c r="BT15" s="524">
        <v>51.608291636883486</v>
      </c>
      <c r="BU15" s="524">
        <v>52.189519023689876</v>
      </c>
      <c r="BV15" s="524">
        <v>53.762662807525331</v>
      </c>
      <c r="BW15" s="524">
        <v>52.380952380952387</v>
      </c>
      <c r="BX15" s="524">
        <v>53.808180535966152</v>
      </c>
      <c r="BY15" s="524">
        <v>52.34375</v>
      </c>
      <c r="BZ15" s="524">
        <v>54.183266932270911</v>
      </c>
      <c r="CA15" s="524">
        <v>56.879999999999995</v>
      </c>
      <c r="CB15" s="524">
        <v>56.841282251759182</v>
      </c>
      <c r="CC15" s="524">
        <v>55.993431855500816</v>
      </c>
      <c r="CD15" s="524">
        <v>52.586938083121296</v>
      </c>
      <c r="CE15" s="524">
        <v>53.449643140364792</v>
      </c>
      <c r="CF15" s="524">
        <v>48.031496062992126</v>
      </c>
      <c r="CG15" s="524">
        <v>50.209907640638122</v>
      </c>
      <c r="CH15" s="524">
        <v>48.540145985401459</v>
      </c>
      <c r="CI15" s="524">
        <v>49.176276771004943</v>
      </c>
      <c r="CJ15" s="524">
        <v>53.961965134706816</v>
      </c>
      <c r="CK15" s="524">
        <v>55.048859934853425</v>
      </c>
      <c r="CL15" s="524">
        <v>53.215434083601288</v>
      </c>
      <c r="CM15" s="524">
        <v>56.199677938808378</v>
      </c>
      <c r="CN15" s="524">
        <v>50.914340712223293</v>
      </c>
      <c r="CO15" s="524">
        <v>52.478134110787167</v>
      </c>
      <c r="CP15" s="524">
        <v>56.725146198830409</v>
      </c>
      <c r="CQ15" s="524">
        <v>58.746208291203239</v>
      </c>
      <c r="CR15" s="524">
        <v>55.995828988529716</v>
      </c>
      <c r="CS15" s="524">
        <v>51.619644723092996</v>
      </c>
    </row>
    <row r="16" spans="1:256" customFormat="1" x14ac:dyDescent="0.2">
      <c r="A16" s="498" t="s">
        <v>736</v>
      </c>
      <c r="B16" s="524">
        <v>16.72002845962291</v>
      </c>
      <c r="C16" s="524">
        <v>19.019218025182241</v>
      </c>
      <c r="D16" s="524">
        <v>19.677124581175754</v>
      </c>
      <c r="E16" s="524">
        <v>20.21989809600429</v>
      </c>
      <c r="F16" s="524">
        <v>22.428536525775712</v>
      </c>
      <c r="G16" s="524">
        <v>22.489588153632578</v>
      </c>
      <c r="H16" s="524">
        <v>24.12320143884892</v>
      </c>
      <c r="I16" s="524">
        <v>24.617805755395683</v>
      </c>
      <c r="J16" s="524">
        <v>22.839072382290933</v>
      </c>
      <c r="K16" s="524">
        <v>23.539114043355326</v>
      </c>
      <c r="L16" s="524">
        <v>23.336501901140686</v>
      </c>
      <c r="M16" s="524">
        <v>22.306562193927522</v>
      </c>
      <c r="N16" s="524">
        <v>21.37006701414743</v>
      </c>
      <c r="O16" s="524">
        <v>21.332670313276978</v>
      </c>
      <c r="P16" s="524">
        <v>21.900201612903224</v>
      </c>
      <c r="Q16" s="524">
        <v>22.598584428715874</v>
      </c>
      <c r="R16" s="524">
        <v>23.175089331291478</v>
      </c>
      <c r="S16" s="524">
        <v>21.972860125260958</v>
      </c>
      <c r="T16" s="524">
        <v>21.807939914163089</v>
      </c>
      <c r="U16" s="524">
        <v>21.643231320650674</v>
      </c>
      <c r="V16" s="524">
        <v>22.200226244343892</v>
      </c>
      <c r="W16" s="524">
        <v>21.723059425646856</v>
      </c>
      <c r="X16" s="524">
        <v>20.93297903749631</v>
      </c>
      <c r="Y16" s="524">
        <v>20.282728948985866</v>
      </c>
      <c r="Z16" s="524">
        <v>20.615287028227087</v>
      </c>
      <c r="AA16" s="524">
        <v>20.810550016082342</v>
      </c>
      <c r="AB16" s="524">
        <v>21.70967741935484</v>
      </c>
      <c r="AC16" s="524">
        <v>22.203947368421055</v>
      </c>
      <c r="AD16" s="524">
        <v>21.386481802426342</v>
      </c>
      <c r="AE16" s="524">
        <v>21.05982905982906</v>
      </c>
      <c r="AF16" s="524">
        <v>21.163837894007621</v>
      </c>
      <c r="AG16" s="524">
        <v>22.74947662247034</v>
      </c>
      <c r="AH16" s="524">
        <v>23.179524152847872</v>
      </c>
      <c r="AI16" s="524">
        <v>24.078014184397162</v>
      </c>
      <c r="AJ16" s="524">
        <v>23.724580806278986</v>
      </c>
      <c r="AK16" s="524">
        <v>24.279985417426175</v>
      </c>
      <c r="AL16" s="524">
        <v>23.35082458770615</v>
      </c>
      <c r="AM16" s="524">
        <v>23.894463024897806</v>
      </c>
      <c r="AN16" s="524">
        <v>24.712002972872536</v>
      </c>
      <c r="AO16" s="524">
        <v>25.604606525911709</v>
      </c>
      <c r="AP16" s="524">
        <v>24.200728450020232</v>
      </c>
      <c r="AQ16" s="524">
        <v>25.487012987012985</v>
      </c>
      <c r="AR16" s="524">
        <v>24.905975762641035</v>
      </c>
      <c r="AS16" s="524">
        <v>22.699115044247787</v>
      </c>
      <c r="AT16" s="524">
        <v>24.641701340730467</v>
      </c>
      <c r="AU16" s="524">
        <v>25.166508087535682</v>
      </c>
      <c r="AV16" s="524">
        <v>26.864244741873804</v>
      </c>
      <c r="AW16" s="524">
        <v>29.439252336448597</v>
      </c>
      <c r="AX16" s="524">
        <v>31.381957773512475</v>
      </c>
      <c r="AY16" s="524">
        <v>31.973115698511762</v>
      </c>
      <c r="AZ16" s="524">
        <v>32.884902840059794</v>
      </c>
      <c r="BA16" s="524">
        <v>31.19363395225464</v>
      </c>
      <c r="BB16" s="524">
        <v>28.670922809053977</v>
      </c>
      <c r="BC16" s="524">
        <v>29.13247362250879</v>
      </c>
      <c r="BD16" s="524">
        <v>28.883343730505302</v>
      </c>
      <c r="BE16" s="524">
        <v>26.770630279402209</v>
      </c>
      <c r="BF16" s="524">
        <v>24.788732394366196</v>
      </c>
      <c r="BG16" s="524">
        <v>25.884016973125885</v>
      </c>
      <c r="BH16" s="524">
        <v>23.447772096420746</v>
      </c>
      <c r="BI16" s="524">
        <v>23.407407407407408</v>
      </c>
      <c r="BJ16" s="524">
        <v>23.524904214559385</v>
      </c>
      <c r="BK16" s="524">
        <v>26.984126984126984</v>
      </c>
      <c r="BL16" s="524">
        <v>29.739776951672862</v>
      </c>
      <c r="BM16" s="524">
        <v>29.142011834319526</v>
      </c>
      <c r="BN16" s="524">
        <v>28.475336322869953</v>
      </c>
      <c r="BO16" s="524">
        <v>30.116959064327485</v>
      </c>
      <c r="BP16" s="524">
        <v>29.955947136563875</v>
      </c>
      <c r="BQ16" s="524">
        <v>32.909604519774014</v>
      </c>
      <c r="BR16" s="524">
        <v>34.906315058986813</v>
      </c>
      <c r="BS16" s="524">
        <v>35.384615384615387</v>
      </c>
      <c r="BT16" s="524">
        <v>33.21678321678322</v>
      </c>
      <c r="BU16" s="524">
        <v>33.979238754325259</v>
      </c>
      <c r="BV16" s="524">
        <v>33.787661406025826</v>
      </c>
      <c r="BW16" s="524">
        <v>36.022646850672331</v>
      </c>
      <c r="BX16" s="524">
        <v>35.442127965492453</v>
      </c>
      <c r="BY16" s="524">
        <v>36.083213773314206</v>
      </c>
      <c r="BZ16" s="524">
        <v>35.402808573540277</v>
      </c>
      <c r="CA16" s="524">
        <v>37.343173431734314</v>
      </c>
      <c r="CB16" s="524">
        <v>37.965072133637058</v>
      </c>
      <c r="CC16" s="524">
        <v>40.530303030303031</v>
      </c>
      <c r="CD16" s="524">
        <v>37.882547559966916</v>
      </c>
      <c r="CE16" s="524">
        <v>37.052810902896084</v>
      </c>
      <c r="CF16" s="524">
        <v>34.48581560283688</v>
      </c>
      <c r="CG16" s="524">
        <v>32.372093023255815</v>
      </c>
      <c r="CH16" s="524">
        <v>32.582159624413144</v>
      </c>
      <c r="CI16" s="524">
        <v>33.024976873265494</v>
      </c>
      <c r="CJ16" s="524">
        <v>37.201365187713307</v>
      </c>
      <c r="CK16" s="524">
        <v>34.677419354838712</v>
      </c>
      <c r="CL16" s="524">
        <v>37.02325581395349</v>
      </c>
      <c r="CM16" s="524">
        <v>41.741472172351884</v>
      </c>
      <c r="CN16" s="524">
        <v>40.402193784277877</v>
      </c>
      <c r="CO16" s="524">
        <v>41.880341880341881</v>
      </c>
      <c r="CP16" s="524">
        <v>39.732569245463232</v>
      </c>
      <c r="CQ16" s="524">
        <v>38.276553106212425</v>
      </c>
      <c r="CR16" s="524">
        <v>38.975966562173461</v>
      </c>
      <c r="CS16" s="524">
        <v>36.274509803921568</v>
      </c>
    </row>
    <row r="17" spans="1:97" customFormat="1" x14ac:dyDescent="0.2">
      <c r="A17" s="506" t="s">
        <v>723</v>
      </c>
      <c r="B17" s="524">
        <v>14.235331837127285</v>
      </c>
      <c r="C17" s="524">
        <v>15.46360616128058</v>
      </c>
      <c r="D17" s="524">
        <v>16.405135520684734</v>
      </c>
      <c r="E17" s="524">
        <v>16.739486619333697</v>
      </c>
      <c r="F17" s="524">
        <v>17.055890842298609</v>
      </c>
      <c r="G17" s="524">
        <v>16.459781529294936</v>
      </c>
      <c r="H17" s="524">
        <v>16.231018172765747</v>
      </c>
      <c r="I17" s="524">
        <v>16.250926154606077</v>
      </c>
      <c r="J17" s="524">
        <v>16.415735794074791</v>
      </c>
      <c r="K17" s="524">
        <v>15.764411027568922</v>
      </c>
      <c r="L17" s="524">
        <v>16.089168887811969</v>
      </c>
      <c r="M17" s="524">
        <v>16.245487364620939</v>
      </c>
      <c r="N17" s="524">
        <v>16.77671802396674</v>
      </c>
      <c r="O17" s="524">
        <v>17.075540442069467</v>
      </c>
      <c r="P17" s="524">
        <v>16.686560038195271</v>
      </c>
      <c r="Q17" s="524">
        <v>17.185978578383644</v>
      </c>
      <c r="R17" s="524">
        <v>16.613730759833864</v>
      </c>
      <c r="S17" s="524">
        <v>16.423447934701954</v>
      </c>
      <c r="T17" s="524">
        <v>16.121673003802282</v>
      </c>
      <c r="U17" s="524">
        <v>16.204051012753187</v>
      </c>
      <c r="V17" s="524">
        <v>15.992789080607778</v>
      </c>
      <c r="W17" s="524">
        <v>15.858208955223882</v>
      </c>
      <c r="X17" s="524">
        <v>16.253002401921538</v>
      </c>
      <c r="Y17" s="524">
        <v>16.921454928835004</v>
      </c>
      <c r="Z17" s="524">
        <v>18.007172131147541</v>
      </c>
      <c r="AA17" s="524">
        <v>18.131592164741335</v>
      </c>
      <c r="AB17" s="524">
        <v>18.207644628099175</v>
      </c>
      <c r="AC17" s="524">
        <v>17.041884816753928</v>
      </c>
      <c r="AD17" s="524">
        <v>17.202871576708322</v>
      </c>
      <c r="AE17" s="524">
        <v>16.358350951374206</v>
      </c>
      <c r="AF17" s="524">
        <v>16.734902763561923</v>
      </c>
      <c r="AG17" s="524">
        <v>17.143593709718999</v>
      </c>
      <c r="AH17" s="524">
        <v>16.052287581699346</v>
      </c>
      <c r="AI17" s="524">
        <v>15.42765787370104</v>
      </c>
      <c r="AJ17" s="524">
        <v>14.618299945858148</v>
      </c>
      <c r="AK17" s="524">
        <v>14.061640066042926</v>
      </c>
      <c r="AL17" s="524">
        <v>13.082287308228732</v>
      </c>
      <c r="AM17" s="524">
        <v>13.197824219868309</v>
      </c>
      <c r="AN17" s="524">
        <v>12.882160878598992</v>
      </c>
      <c r="AO17" s="524">
        <v>12.552806276403139</v>
      </c>
      <c r="AP17" s="524">
        <v>14.320462146549104</v>
      </c>
      <c r="AQ17" s="524">
        <v>13.711151736745887</v>
      </c>
      <c r="AR17" s="524">
        <v>13.288834951456311</v>
      </c>
      <c r="AS17" s="524">
        <v>13.847080072245635</v>
      </c>
      <c r="AT17" s="524">
        <v>13.056558363417569</v>
      </c>
      <c r="AU17" s="524">
        <v>12.542061792597126</v>
      </c>
      <c r="AV17" s="524">
        <v>12.55678131083712</v>
      </c>
      <c r="AW17" s="524">
        <v>12.483039348710991</v>
      </c>
      <c r="AX17" s="524">
        <v>12.803772216177004</v>
      </c>
      <c r="AY17" s="524">
        <v>13.208983631518842</v>
      </c>
      <c r="AZ17" s="524">
        <v>13.244274809160306</v>
      </c>
      <c r="BA17" s="524">
        <v>11.873554356206631</v>
      </c>
      <c r="BB17" s="524">
        <v>12.058937572702598</v>
      </c>
      <c r="BC17" s="524">
        <v>12.888015717092339</v>
      </c>
      <c r="BD17" s="524">
        <v>13.411306042884991</v>
      </c>
      <c r="BE17" s="524">
        <v>14.395471087747675</v>
      </c>
      <c r="BF17" s="524">
        <v>14.606741573033707</v>
      </c>
      <c r="BG17" s="524">
        <v>14.721431476209842</v>
      </c>
      <c r="BH17" s="524">
        <v>14.518147684605756</v>
      </c>
      <c r="BI17" s="524">
        <v>14.220939818631493</v>
      </c>
      <c r="BJ17" s="524">
        <v>13.867425782838552</v>
      </c>
      <c r="BK17" s="524">
        <v>12.787926926131851</v>
      </c>
      <c r="BL17" s="524">
        <v>12.466019417475728</v>
      </c>
      <c r="BM17" s="524">
        <v>12.466333205078877</v>
      </c>
      <c r="BN17" s="524">
        <v>12.290715372907153</v>
      </c>
      <c r="BO17" s="524">
        <v>13.122171945701359</v>
      </c>
      <c r="BP17" s="524">
        <v>12.120075046904315</v>
      </c>
      <c r="BQ17" s="524">
        <v>12.214611872146119</v>
      </c>
      <c r="BR17" s="524">
        <v>12.129485179407176</v>
      </c>
      <c r="BS17" s="524">
        <v>11.555737035524704</v>
      </c>
      <c r="BT17" s="524">
        <v>11.079774375503625</v>
      </c>
      <c r="BU17" s="524">
        <v>11.228212403729227</v>
      </c>
      <c r="BV17" s="524">
        <v>10.562525293403482</v>
      </c>
      <c r="BW17" s="524">
        <v>11.111111111111111</v>
      </c>
      <c r="BX17" s="524">
        <v>12.65658747300216</v>
      </c>
      <c r="BY17" s="524">
        <v>13.099467140319716</v>
      </c>
      <c r="BZ17" s="524">
        <v>13.807152557718425</v>
      </c>
      <c r="CA17" s="524">
        <v>14.543851917144115</v>
      </c>
      <c r="CB17" s="524">
        <v>14.159292035398231</v>
      </c>
      <c r="CC17" s="524">
        <v>13.786929274843329</v>
      </c>
      <c r="CD17" s="524">
        <v>12.801822323462414</v>
      </c>
      <c r="CE17" s="524">
        <v>11.380597014925373</v>
      </c>
      <c r="CF17" s="524">
        <v>10.89866156787763</v>
      </c>
      <c r="CG17" s="524">
        <v>11.026252983293556</v>
      </c>
      <c r="CH17" s="524">
        <v>12.083131947800869</v>
      </c>
      <c r="CI17" s="524">
        <v>13.421828908554573</v>
      </c>
      <c r="CJ17" s="524">
        <v>13.41401916288452</v>
      </c>
      <c r="CK17" s="524">
        <v>13.564668769716087</v>
      </c>
      <c r="CL17" s="524">
        <v>12.749864937871422</v>
      </c>
      <c r="CM17" s="524">
        <v>11.973018549747048</v>
      </c>
      <c r="CN17" s="524">
        <v>12.324929971988796</v>
      </c>
      <c r="CO17" s="524">
        <v>12.01923076923077</v>
      </c>
      <c r="CP17" s="524">
        <v>11.460957178841308</v>
      </c>
      <c r="CQ17" s="524">
        <v>10.727728983688834</v>
      </c>
      <c r="CR17" s="524">
        <v>11.008569545154911</v>
      </c>
      <c r="CS17" s="524">
        <v>11.177248677248677</v>
      </c>
    </row>
    <row r="18" spans="1:97" customFormat="1" x14ac:dyDescent="0.2">
      <c r="A18" s="512" t="s">
        <v>724</v>
      </c>
      <c r="B18" s="525">
        <v>5.4337431231071136</v>
      </c>
      <c r="C18" s="525">
        <v>5.3998692461286666</v>
      </c>
      <c r="D18" s="525">
        <v>5.4441180931040138</v>
      </c>
      <c r="E18" s="525">
        <v>5.6754671830475916</v>
      </c>
      <c r="F18" s="525">
        <v>5.7463933370460367</v>
      </c>
      <c r="G18" s="525">
        <v>5.7325602541396821</v>
      </c>
      <c r="H18" s="525">
        <v>5.9594182520034682</v>
      </c>
      <c r="I18" s="525">
        <v>5.8880372117400421</v>
      </c>
      <c r="J18" s="525">
        <v>5.8208002107187875</v>
      </c>
      <c r="K18" s="525">
        <v>5.9485216822041629</v>
      </c>
      <c r="L18" s="525">
        <v>6.1518225757728322</v>
      </c>
      <c r="M18" s="525">
        <v>6.4177502850645372</v>
      </c>
      <c r="N18" s="525">
        <v>6.3855501473461151</v>
      </c>
      <c r="O18" s="525">
        <v>6.428677337588522</v>
      </c>
      <c r="P18" s="525">
        <v>6.3695153811099168</v>
      </c>
      <c r="Q18" s="525">
        <v>6.6212113877920764</v>
      </c>
      <c r="R18" s="525">
        <v>6.4792194336669953</v>
      </c>
      <c r="S18" s="525">
        <v>6.486445268856774</v>
      </c>
      <c r="T18" s="525">
        <v>6.3911974320205927</v>
      </c>
      <c r="U18" s="525">
        <v>6.5129066128320492</v>
      </c>
      <c r="V18" s="525">
        <v>6.2100945357354975</v>
      </c>
      <c r="W18" s="525">
        <v>6.1172865951040514</v>
      </c>
      <c r="X18" s="525">
        <v>6.0925139823343697</v>
      </c>
      <c r="Y18" s="525">
        <v>6.4335803122519186</v>
      </c>
      <c r="Z18" s="525">
        <v>6.3443416897322873</v>
      </c>
      <c r="AA18" s="525">
        <v>6.4834605597964376</v>
      </c>
      <c r="AB18" s="525">
        <v>6.5049626825872249</v>
      </c>
      <c r="AC18" s="525">
        <v>6.5767742977311601</v>
      </c>
      <c r="AD18" s="525">
        <v>6.2941520544608256</v>
      </c>
      <c r="AE18" s="525">
        <v>6.3001244063314212</v>
      </c>
      <c r="AF18" s="525">
        <v>6.5895349330134598</v>
      </c>
      <c r="AG18" s="525">
        <v>6.7961846528205649</v>
      </c>
      <c r="AH18" s="525">
        <v>6.5441347690281759</v>
      </c>
      <c r="AI18" s="525">
        <v>6.3689927595741098</v>
      </c>
      <c r="AJ18" s="525">
        <v>6.3004093581481362</v>
      </c>
      <c r="AK18" s="525">
        <v>6.4376392375968035</v>
      </c>
      <c r="AL18" s="525">
        <v>5.9919191402578971</v>
      </c>
      <c r="AM18" s="525">
        <v>5.6731282233683089</v>
      </c>
      <c r="AN18" s="525">
        <v>5.5306778876548206</v>
      </c>
      <c r="AO18" s="525">
        <v>5.5777107992756143</v>
      </c>
      <c r="AP18" s="525">
        <v>5.5032278547994498</v>
      </c>
      <c r="AQ18" s="525">
        <v>5.5583010811201001</v>
      </c>
      <c r="AR18" s="525">
        <v>5.4895039571333744</v>
      </c>
      <c r="AS18" s="525">
        <v>5.5592504618632885</v>
      </c>
      <c r="AT18" s="525">
        <v>5.284404122287401</v>
      </c>
      <c r="AU18" s="525">
        <v>5.4184836938411829</v>
      </c>
      <c r="AV18" s="525">
        <v>5.3797436184163709</v>
      </c>
      <c r="AW18" s="525">
        <v>5.4940601872587287</v>
      </c>
      <c r="AX18" s="525">
        <v>5.2463172529415978</v>
      </c>
      <c r="AY18" s="525">
        <v>5.1473160575782657</v>
      </c>
      <c r="AZ18" s="525">
        <v>5.2086628287045826</v>
      </c>
      <c r="BA18" s="525">
        <v>5.300557682917427</v>
      </c>
      <c r="BB18" s="525">
        <v>5.2337371635816083</v>
      </c>
      <c r="BC18" s="525">
        <v>5.1651143099068593</v>
      </c>
      <c r="BD18" s="525">
        <v>5.1522515970206033</v>
      </c>
      <c r="BE18" s="525">
        <v>5.4921915785101998</v>
      </c>
      <c r="BF18" s="525">
        <v>5.1991573593668345</v>
      </c>
      <c r="BG18" s="525">
        <v>4.9635041484984761</v>
      </c>
      <c r="BH18" s="525">
        <v>4.9692719772162954</v>
      </c>
      <c r="BI18" s="525">
        <v>5.1783563389821454</v>
      </c>
      <c r="BJ18" s="525">
        <v>5.1989618939533191</v>
      </c>
      <c r="BK18" s="525">
        <v>5.2514835306596339</v>
      </c>
      <c r="BL18" s="525">
        <v>5.056748772442643</v>
      </c>
      <c r="BM18" s="525">
        <v>4.9637665591215052</v>
      </c>
      <c r="BN18" s="525">
        <v>5.0800807853083461</v>
      </c>
      <c r="BO18" s="525">
        <v>5.1667301866702289</v>
      </c>
      <c r="BP18" s="525">
        <v>5.160246206091478</v>
      </c>
      <c r="BQ18" s="525">
        <v>5.005804504295333</v>
      </c>
      <c r="BR18" s="525">
        <v>4.8125545570257913</v>
      </c>
      <c r="BS18" s="525">
        <v>4.6685706626524652</v>
      </c>
      <c r="BT18" s="525">
        <v>4.7322032722036189</v>
      </c>
      <c r="BU18" s="525">
        <v>4.9580762396306781</v>
      </c>
      <c r="BV18" s="525">
        <v>5.0830085690109286</v>
      </c>
      <c r="BW18" s="525">
        <v>5.2025704949295299</v>
      </c>
      <c r="BX18" s="525">
        <v>5.1138456404109798</v>
      </c>
      <c r="BY18" s="525">
        <v>5.0623650579081581</v>
      </c>
      <c r="BZ18" s="525">
        <v>4.6887038494341011</v>
      </c>
      <c r="CA18" s="525">
        <v>4.5901410234573232</v>
      </c>
      <c r="CB18" s="525">
        <v>4.5007777079127642</v>
      </c>
      <c r="CC18" s="525">
        <v>4.4583245969299359</v>
      </c>
      <c r="CD18" s="525">
        <v>4.2375087196893189</v>
      </c>
      <c r="CE18" s="525">
        <v>4.002719155932299</v>
      </c>
      <c r="CF18" s="525">
        <v>3.566065643524011</v>
      </c>
      <c r="CG18" s="525">
        <v>3.7412013810731928</v>
      </c>
      <c r="CH18" s="525">
        <v>3.8192720467478898</v>
      </c>
      <c r="CI18" s="525">
        <v>3.907801981996299</v>
      </c>
      <c r="CJ18" s="525">
        <v>4.0549803006440879</v>
      </c>
      <c r="CK18" s="525">
        <v>4.1083209505694294</v>
      </c>
      <c r="CL18" s="525">
        <v>4.0458548860617922</v>
      </c>
      <c r="CM18" s="525">
        <v>4.0079147897107736</v>
      </c>
      <c r="CN18" s="525">
        <v>3.9140009405071861</v>
      </c>
      <c r="CO18" s="525">
        <v>3.822625459393453</v>
      </c>
      <c r="CP18" s="525">
        <v>3.4651452844433508</v>
      </c>
      <c r="CQ18" s="525">
        <v>3.4853717825679689</v>
      </c>
      <c r="CR18" s="524">
        <v>3.521304936673066</v>
      </c>
      <c r="CS18" s="524">
        <v>3.8969364521456833</v>
      </c>
    </row>
    <row r="19" spans="1:97" customFormat="1" x14ac:dyDescent="0.2">
      <c r="A19" s="506" t="s">
        <v>22</v>
      </c>
      <c r="B19" s="524">
        <v>82.955094157411878</v>
      </c>
      <c r="C19" s="524">
        <v>84.894136807817588</v>
      </c>
      <c r="D19" s="524">
        <v>84.530160032827254</v>
      </c>
      <c r="E19" s="524">
        <v>85.946678716674199</v>
      </c>
      <c r="F19" s="524">
        <v>86.424003935071326</v>
      </c>
      <c r="G19" s="524">
        <v>85.356023287057766</v>
      </c>
      <c r="H19" s="524">
        <v>87.517209729233585</v>
      </c>
      <c r="I19" s="524">
        <v>86.908212560386474</v>
      </c>
      <c r="J19" s="524">
        <v>88.960146587265228</v>
      </c>
      <c r="K19" s="524">
        <v>91.752154288059089</v>
      </c>
      <c r="L19" s="524">
        <v>89.523809523809533</v>
      </c>
      <c r="M19" s="524">
        <v>92.258579409417393</v>
      </c>
      <c r="N19" s="524">
        <v>88.484848484848484</v>
      </c>
      <c r="O19" s="524">
        <v>87.64870538838349</v>
      </c>
      <c r="P19" s="524">
        <v>89.028006589785832</v>
      </c>
      <c r="Q19" s="524">
        <v>84.061516952114644</v>
      </c>
      <c r="R19" s="524">
        <v>82.064567556795538</v>
      </c>
      <c r="S19" s="524">
        <v>86.88057040998217</v>
      </c>
      <c r="T19" s="524">
        <v>85.899624445203131</v>
      </c>
      <c r="U19" s="524">
        <v>86.026936026936028</v>
      </c>
      <c r="V19" s="524">
        <v>86.391752577319593</v>
      </c>
      <c r="W19" s="524">
        <v>90.316045380875195</v>
      </c>
      <c r="X19" s="524">
        <v>89.917355371900825</v>
      </c>
      <c r="Y19" s="524">
        <v>91.204925241864558</v>
      </c>
      <c r="Z19" s="524">
        <v>89.800081599347209</v>
      </c>
      <c r="AA19" s="524">
        <v>92.931233192470231</v>
      </c>
      <c r="AB19" s="524">
        <v>93.678160919540232</v>
      </c>
      <c r="AC19" s="524">
        <v>93.720063863757318</v>
      </c>
      <c r="AD19" s="524">
        <v>93.383742911153121</v>
      </c>
      <c r="AE19" s="524">
        <v>95.198961937716263</v>
      </c>
      <c r="AF19" s="524">
        <v>96.526838069463238</v>
      </c>
      <c r="AG19" s="524">
        <v>96.457905544147849</v>
      </c>
      <c r="AH19" s="524">
        <v>95.540398740818461</v>
      </c>
      <c r="AI19" s="524">
        <v>88.922675933970467</v>
      </c>
      <c r="AJ19" s="524">
        <v>89.800796812749013</v>
      </c>
      <c r="AK19" s="524">
        <v>93.129770992366417</v>
      </c>
      <c r="AL19" s="524">
        <v>95.504587155963307</v>
      </c>
      <c r="AM19" s="524">
        <v>97.217153284671525</v>
      </c>
      <c r="AN19" s="524">
        <v>96.564885496183209</v>
      </c>
      <c r="AO19" s="524">
        <v>97.41796664873587</v>
      </c>
      <c r="AP19" s="524">
        <v>97.043774872086402</v>
      </c>
      <c r="AQ19" s="524">
        <v>97.324239244491082</v>
      </c>
      <c r="AR19" s="524">
        <v>98.199212155317952</v>
      </c>
      <c r="AS19" s="524">
        <v>97.560975609756099</v>
      </c>
      <c r="AT19" s="524">
        <v>97.563946406820946</v>
      </c>
      <c r="AU19" s="524">
        <v>97.452547452547449</v>
      </c>
      <c r="AV19" s="524">
        <v>97.659227000544362</v>
      </c>
      <c r="AW19" s="524">
        <v>96.827021494370527</v>
      </c>
      <c r="AX19" s="524">
        <v>96.731358529111333</v>
      </c>
      <c r="AY19" s="524">
        <v>96.999031945788957</v>
      </c>
      <c r="AZ19" s="524">
        <v>97.765363128491629</v>
      </c>
      <c r="BA19" s="524">
        <v>97.105643994211292</v>
      </c>
      <c r="BB19" s="524">
        <v>97.613365155131262</v>
      </c>
      <c r="BC19" s="524">
        <v>96.77117454375292</v>
      </c>
      <c r="BD19" s="524">
        <v>95.764272559852671</v>
      </c>
      <c r="BE19" s="524">
        <v>97.522522522522522</v>
      </c>
      <c r="BF19" s="524">
        <v>97.631706138231038</v>
      </c>
      <c r="BG19" s="524">
        <v>96.991834980661793</v>
      </c>
      <c r="BH19" s="524">
        <v>96.097560975609753</v>
      </c>
      <c r="BI19" s="524">
        <v>95.847315436241615</v>
      </c>
      <c r="BJ19" s="524">
        <v>96.407185628742525</v>
      </c>
      <c r="BK19" s="524">
        <v>96.624305003971415</v>
      </c>
      <c r="BL19" s="524">
        <v>97.035154595510377</v>
      </c>
      <c r="BM19" s="524">
        <v>96.287809349220893</v>
      </c>
      <c r="BN19" s="524">
        <v>96.458610004426731</v>
      </c>
      <c r="BO19" s="524">
        <v>96.557659208261612</v>
      </c>
      <c r="BP19" s="524">
        <v>94.390885188431213</v>
      </c>
      <c r="BQ19" s="524">
        <v>96.029776674937963</v>
      </c>
      <c r="BR19" s="524">
        <v>95.470737913486005</v>
      </c>
      <c r="BS19" s="524">
        <v>95.658329400660691</v>
      </c>
      <c r="BT19" s="524">
        <v>97.025555090071208</v>
      </c>
      <c r="BU19" s="524">
        <v>95.503597122302153</v>
      </c>
      <c r="BV19" s="524">
        <v>95.354293758798676</v>
      </c>
      <c r="BW19" s="524">
        <v>96.019656019656026</v>
      </c>
      <c r="BX19" s="524">
        <v>95.488349033217645</v>
      </c>
      <c r="BY19" s="524">
        <v>96.073157611619152</v>
      </c>
      <c r="BZ19" s="524">
        <v>96.774193548387103</v>
      </c>
      <c r="CA19" s="524">
        <v>97.482014388489219</v>
      </c>
      <c r="CB19" s="524">
        <v>96.781609195402297</v>
      </c>
      <c r="CC19" s="524">
        <v>97.701149425287355</v>
      </c>
      <c r="CD19" s="524">
        <v>96.878824969400242</v>
      </c>
      <c r="CE19" s="524">
        <v>95.94202898550725</v>
      </c>
      <c r="CF19" s="524">
        <v>94.103773584905653</v>
      </c>
      <c r="CG19" s="524">
        <v>95.445544554455438</v>
      </c>
      <c r="CH19" s="524">
        <v>95.1878707976269</v>
      </c>
      <c r="CI19" s="524">
        <v>95.244854506742371</v>
      </c>
      <c r="CJ19" s="524">
        <v>94.458438287153655</v>
      </c>
      <c r="CK19" s="524">
        <v>94.922879177377894</v>
      </c>
      <c r="CL19" s="524">
        <v>94.646533973919006</v>
      </c>
      <c r="CM19" s="524">
        <v>92.41830065359477</v>
      </c>
      <c r="CN19" s="524">
        <v>94.982078853046588</v>
      </c>
      <c r="CO19" s="524">
        <v>95.055710306406681</v>
      </c>
      <c r="CP19" s="524">
        <v>95.31795946890287</v>
      </c>
      <c r="CQ19" s="524">
        <v>94.996572995202186</v>
      </c>
      <c r="CR19" s="524">
        <v>96.11520428667113</v>
      </c>
      <c r="CS19" s="524">
        <v>92.9299796057104</v>
      </c>
    </row>
    <row r="20" spans="1:97" customFormat="1" x14ac:dyDescent="0.2">
      <c r="A20" s="506" t="s">
        <v>117</v>
      </c>
      <c r="B20" s="524">
        <v>66.399847531923001</v>
      </c>
      <c r="C20" s="524">
        <v>69.443490209549992</v>
      </c>
      <c r="D20" s="524">
        <v>72.33123312331233</v>
      </c>
      <c r="E20" s="524">
        <v>78.033352501437605</v>
      </c>
      <c r="F20" s="524">
        <v>76.40898705255141</v>
      </c>
      <c r="G20" s="524">
        <v>76.150420583869376</v>
      </c>
      <c r="H20" s="524">
        <v>77.312966498871731</v>
      </c>
      <c r="I20" s="524">
        <v>78.416121619232797</v>
      </c>
      <c r="J20" s="524">
        <v>75.9375</v>
      </c>
      <c r="K20" s="524">
        <v>78.699324324324323</v>
      </c>
      <c r="L20" s="524">
        <v>80.545308740978356</v>
      </c>
      <c r="M20" s="524">
        <v>83.422728796513582</v>
      </c>
      <c r="N20" s="524">
        <v>79.299691040164774</v>
      </c>
      <c r="O20" s="524">
        <v>78.785942492012779</v>
      </c>
      <c r="P20" s="524">
        <v>81.86510667584308</v>
      </c>
      <c r="Q20" s="524">
        <v>81.23971475589687</v>
      </c>
      <c r="R20" s="524">
        <v>77.775728513463676</v>
      </c>
      <c r="S20" s="524">
        <v>79.966887417218544</v>
      </c>
      <c r="T20" s="524">
        <v>80.666066606660664</v>
      </c>
      <c r="U20" s="524">
        <v>83.333333333333343</v>
      </c>
      <c r="V20" s="524">
        <v>79.664570230607964</v>
      </c>
      <c r="W20" s="524">
        <v>82.517730496453908</v>
      </c>
      <c r="X20" s="524">
        <v>83.185068899354604</v>
      </c>
      <c r="Y20" s="524">
        <v>85.265188042430083</v>
      </c>
      <c r="Z20" s="524">
        <v>83.088094783107209</v>
      </c>
      <c r="AA20" s="524">
        <v>87.197650310988251</v>
      </c>
      <c r="AB20" s="524">
        <v>87.873227689741455</v>
      </c>
      <c r="AC20" s="524">
        <v>85.029724373986667</v>
      </c>
      <c r="AD20" s="524">
        <v>88.553318419090232</v>
      </c>
      <c r="AE20" s="524">
        <v>90.566343042071196</v>
      </c>
      <c r="AF20" s="524">
        <v>90.163403979938522</v>
      </c>
      <c r="AG20" s="524">
        <v>90.960451977401121</v>
      </c>
      <c r="AH20" s="524">
        <v>89.575289575289574</v>
      </c>
      <c r="AI20" s="524">
        <v>89.860330128786501</v>
      </c>
      <c r="AJ20" s="524">
        <v>90.064719258352284</v>
      </c>
      <c r="AK20" s="524">
        <v>91.236278567572427</v>
      </c>
      <c r="AL20" s="524">
        <v>86.394426166053805</v>
      </c>
      <c r="AM20" s="524">
        <v>91.697449428320141</v>
      </c>
      <c r="AN20" s="524">
        <v>93.550806149231349</v>
      </c>
      <c r="AO20" s="524">
        <v>93.927287255293649</v>
      </c>
      <c r="AP20" s="524">
        <v>91.872634157203294</v>
      </c>
      <c r="AQ20" s="524">
        <v>91.587332426656303</v>
      </c>
      <c r="AR20" s="524">
        <v>91.258955987717499</v>
      </c>
      <c r="AS20" s="524">
        <v>92.341708542713562</v>
      </c>
      <c r="AT20" s="524">
        <v>91.74131527201223</v>
      </c>
      <c r="AU20" s="524">
        <v>93.082500489907886</v>
      </c>
      <c r="AV20" s="524">
        <v>93.478703892398613</v>
      </c>
      <c r="AW20" s="524">
        <v>92.412297989751679</v>
      </c>
      <c r="AX20" s="524">
        <v>89.943431803896928</v>
      </c>
      <c r="AY20" s="524">
        <v>89.358799454297412</v>
      </c>
      <c r="AZ20" s="524">
        <v>91.675629167562917</v>
      </c>
      <c r="BA20" s="524">
        <v>93.099875673435562</v>
      </c>
      <c r="BB20" s="524">
        <v>90.747483401156572</v>
      </c>
      <c r="BC20" s="524">
        <v>91.978609625668454</v>
      </c>
      <c r="BD20" s="524">
        <v>91.304347826086953</v>
      </c>
      <c r="BE20" s="524">
        <v>92.95992915651982</v>
      </c>
      <c r="BF20" s="524">
        <v>91.526506280604636</v>
      </c>
      <c r="BG20" s="524">
        <v>91.345151199165798</v>
      </c>
      <c r="BH20" s="524">
        <v>91.996520226185297</v>
      </c>
      <c r="BI20" s="524">
        <v>91.336467427803896</v>
      </c>
      <c r="BJ20" s="524">
        <v>91.132264529058119</v>
      </c>
      <c r="BK20" s="524">
        <v>90.334402198808988</v>
      </c>
      <c r="BL20" s="524">
        <v>90.023809523809533</v>
      </c>
      <c r="BM20" s="524">
        <v>90.600456042563977</v>
      </c>
      <c r="BN20" s="524">
        <v>88.030690537084396</v>
      </c>
      <c r="BO20" s="524">
        <v>90.076701821668266</v>
      </c>
      <c r="BP20" s="524">
        <v>88.523809523809533</v>
      </c>
      <c r="BQ20" s="524">
        <v>88.564908722109536</v>
      </c>
      <c r="BR20" s="524">
        <v>87.575202720376666</v>
      </c>
      <c r="BS20" s="524">
        <v>89.274746042995517</v>
      </c>
      <c r="BT20" s="524">
        <v>89.271070615034162</v>
      </c>
      <c r="BU20" s="524">
        <v>89.92108229988726</v>
      </c>
      <c r="BV20" s="524">
        <v>88.883888388838884</v>
      </c>
      <c r="BW20" s="524">
        <v>89.698596201486382</v>
      </c>
      <c r="BX20" s="524">
        <v>89.956140350877192</v>
      </c>
      <c r="BY20" s="524">
        <v>90.422195416164058</v>
      </c>
      <c r="BZ20" s="524">
        <v>90.647820965842158</v>
      </c>
      <c r="CA20" s="524">
        <v>90.553745928338756</v>
      </c>
      <c r="CB20" s="524">
        <v>92.564326210204968</v>
      </c>
      <c r="CC20" s="524">
        <v>93.201856148491885</v>
      </c>
      <c r="CD20" s="524">
        <v>91.304347826086953</v>
      </c>
      <c r="CE20" s="524">
        <v>91.469303288112215</v>
      </c>
      <c r="CF20" s="524">
        <v>92.854904418677535</v>
      </c>
      <c r="CG20" s="524">
        <v>92.710706150341679</v>
      </c>
      <c r="CH20" s="524">
        <v>91.527282698108039</v>
      </c>
      <c r="CI20" s="524">
        <v>92.336495257114322</v>
      </c>
      <c r="CJ20" s="524">
        <v>91.976800386660216</v>
      </c>
      <c r="CK20" s="524">
        <v>92.323491655969192</v>
      </c>
      <c r="CL20" s="524">
        <v>90.112359550561791</v>
      </c>
      <c r="CM20" s="524">
        <v>90.185436454093164</v>
      </c>
      <c r="CN20" s="524">
        <v>90.316253983819564</v>
      </c>
      <c r="CO20" s="524">
        <v>91.942001426194437</v>
      </c>
      <c r="CP20" s="524">
        <v>89.772443110777701</v>
      </c>
      <c r="CQ20" s="524">
        <v>89.473684210526315</v>
      </c>
      <c r="CR20" s="524">
        <v>90.556492411467119</v>
      </c>
      <c r="CS20" s="524">
        <v>88.055624534392848</v>
      </c>
    </row>
    <row r="21" spans="1:97" x14ac:dyDescent="0.2">
      <c r="A21" s="506" t="s">
        <v>490</v>
      </c>
      <c r="B21" s="524">
        <v>81.07194591984549</v>
      </c>
      <c r="C21" s="524">
        <v>82.695439739413672</v>
      </c>
      <c r="D21" s="524">
        <v>81.9450143619204</v>
      </c>
      <c r="E21" s="524">
        <v>82.105738816086756</v>
      </c>
      <c r="F21" s="524">
        <v>83.423512051155924</v>
      </c>
      <c r="G21" s="524">
        <v>82.937751903269145</v>
      </c>
      <c r="H21" s="524">
        <v>84.671867829279492</v>
      </c>
      <c r="I21" s="524">
        <v>82.222222222222214</v>
      </c>
      <c r="J21" s="524">
        <v>84.837379752633993</v>
      </c>
      <c r="K21" s="524">
        <v>86.704965121050463</v>
      </c>
      <c r="L21" s="524">
        <v>83.333333333333343</v>
      </c>
      <c r="M21" s="524">
        <v>86.751795690343187</v>
      </c>
      <c r="N21" s="524">
        <v>84.444444444444443</v>
      </c>
      <c r="O21" s="524">
        <v>83.344996501049678</v>
      </c>
      <c r="P21" s="524">
        <v>84.151565074135092</v>
      </c>
      <c r="Q21" s="524">
        <v>79.307934288710243</v>
      </c>
      <c r="R21" s="524">
        <v>76.763650856915106</v>
      </c>
      <c r="S21" s="524">
        <v>82.816399286987519</v>
      </c>
      <c r="T21" s="524">
        <v>80.368726527825203</v>
      </c>
      <c r="U21" s="524">
        <v>79.966329966329965</v>
      </c>
      <c r="V21" s="524">
        <v>80.989690721649481</v>
      </c>
      <c r="W21" s="524">
        <v>85.818476499189629</v>
      </c>
      <c r="X21" s="524">
        <v>84.876033057851245</v>
      </c>
      <c r="Y21" s="524">
        <v>86.147757255936668</v>
      </c>
      <c r="Z21" s="524">
        <v>83.965728274173813</v>
      </c>
      <c r="AA21" s="524">
        <v>87.168651555897043</v>
      </c>
      <c r="AB21" s="524">
        <v>87.233169129720849</v>
      </c>
      <c r="AC21" s="524">
        <v>87.120808940926025</v>
      </c>
      <c r="AD21" s="524">
        <v>87.759924385633269</v>
      </c>
      <c r="AE21" s="524">
        <v>89.316608996539799</v>
      </c>
      <c r="AF21" s="524">
        <v>90.663058186738837</v>
      </c>
      <c r="AG21" s="524">
        <v>90.297741273100613</v>
      </c>
      <c r="AH21" s="524">
        <v>89.611752360965369</v>
      </c>
      <c r="AI21" s="524">
        <v>82.363162467419642</v>
      </c>
      <c r="AJ21" s="524">
        <v>82.549800796812747</v>
      </c>
      <c r="AK21" s="524">
        <v>86.10687022900764</v>
      </c>
      <c r="AL21" s="524">
        <v>90.412844036697251</v>
      </c>
      <c r="AM21" s="524">
        <v>91.560218978102199</v>
      </c>
      <c r="AN21" s="524">
        <v>90.245971162001695</v>
      </c>
      <c r="AO21" s="524">
        <v>90.371167294244216</v>
      </c>
      <c r="AP21" s="524">
        <v>91.074474133030122</v>
      </c>
      <c r="AQ21" s="524">
        <v>91.920251836306406</v>
      </c>
      <c r="AR21" s="524">
        <v>93.303320202588637</v>
      </c>
      <c r="AS21" s="524">
        <v>91.579558652729389</v>
      </c>
      <c r="AT21" s="524">
        <v>92.204628501827031</v>
      </c>
      <c r="AU21" s="524">
        <v>91.658341658341655</v>
      </c>
      <c r="AV21" s="524">
        <v>90.800217746325529</v>
      </c>
      <c r="AW21" s="524">
        <v>90.37871033776868</v>
      </c>
      <c r="AX21" s="524">
        <v>90.398365679264558</v>
      </c>
      <c r="AY21" s="524">
        <v>90.029041626331079</v>
      </c>
      <c r="AZ21" s="524">
        <v>89.791772473336721</v>
      </c>
      <c r="BA21" s="524">
        <v>89.435600578871203</v>
      </c>
      <c r="BB21" s="524">
        <v>90.35799522673031</v>
      </c>
      <c r="BC21" s="524">
        <v>91.717360786148802</v>
      </c>
      <c r="BD21" s="524">
        <v>88.812154696132595</v>
      </c>
      <c r="BE21" s="524">
        <v>89.72972972972974</v>
      </c>
      <c r="BF21" s="524">
        <v>90.720154664088938</v>
      </c>
      <c r="BG21" s="524">
        <v>91.319295229909756</v>
      </c>
      <c r="BH21" s="524">
        <v>88.536585365853654</v>
      </c>
      <c r="BI21" s="524">
        <v>87.080536912751683</v>
      </c>
      <c r="BJ21" s="524">
        <v>87.296834901625317</v>
      </c>
      <c r="BK21" s="524">
        <v>89.038919777601265</v>
      </c>
      <c r="BL21" s="524">
        <v>89.368911478187201</v>
      </c>
      <c r="BM21" s="524">
        <v>88.221814848762605</v>
      </c>
      <c r="BN21" s="524">
        <v>88.446215139442231</v>
      </c>
      <c r="BO21" s="524">
        <v>88.511187607573149</v>
      </c>
      <c r="BP21" s="524">
        <v>86.985100788781764</v>
      </c>
      <c r="BQ21" s="524">
        <v>88.486352357320101</v>
      </c>
      <c r="BR21" s="524">
        <v>88.142493638676839</v>
      </c>
      <c r="BS21" s="524">
        <v>88.201982067012736</v>
      </c>
      <c r="BT21" s="524">
        <v>88.814411395056553</v>
      </c>
      <c r="BU21" s="524">
        <v>87.769784172661872</v>
      </c>
      <c r="BV21" s="524">
        <v>87.142186766776163</v>
      </c>
      <c r="BW21" s="524">
        <v>89.189189189189193</v>
      </c>
      <c r="BX21" s="524">
        <v>88.795240456122954</v>
      </c>
      <c r="BY21" s="524">
        <v>89.187735341581501</v>
      </c>
      <c r="BZ21" s="524">
        <v>89.42652329749103</v>
      </c>
      <c r="CA21" s="524">
        <v>92.146282973621112</v>
      </c>
      <c r="CB21" s="524">
        <v>91.149425287356323</v>
      </c>
      <c r="CC21" s="524">
        <v>92.075015124016929</v>
      </c>
      <c r="CD21" s="524">
        <v>91.064871481028149</v>
      </c>
      <c r="CE21" s="524">
        <v>88.927536231884062</v>
      </c>
      <c r="CF21" s="524">
        <v>88.600628930817621</v>
      </c>
      <c r="CG21" s="524">
        <v>87.656765676567659</v>
      </c>
      <c r="CH21" s="524">
        <v>88.068556361239288</v>
      </c>
      <c r="CI21" s="524">
        <v>88.218594748048261</v>
      </c>
      <c r="CJ21" s="524">
        <v>84.823677581863976</v>
      </c>
      <c r="CK21" s="524">
        <v>88.431876606683801</v>
      </c>
      <c r="CL21" s="524">
        <v>86.959505833905283</v>
      </c>
      <c r="CM21" s="524">
        <v>85.424836601307192</v>
      </c>
      <c r="CN21" s="524">
        <v>89.462365591397855</v>
      </c>
      <c r="CO21" s="524">
        <v>86.559888579387191</v>
      </c>
      <c r="CP21" s="524">
        <v>89.86722571628232</v>
      </c>
      <c r="CQ21" s="524">
        <v>87.731322823851954</v>
      </c>
      <c r="CR21" s="524">
        <v>90.689886135298053</v>
      </c>
      <c r="CS21" s="524">
        <v>86.471787899388175</v>
      </c>
    </row>
    <row r="22" spans="1:97" x14ac:dyDescent="0.2">
      <c r="A22" s="506" t="s">
        <v>491</v>
      </c>
      <c r="B22" s="524">
        <v>54.354869449209076</v>
      </c>
      <c r="C22" s="524">
        <v>59.086224665063547</v>
      </c>
      <c r="D22" s="524">
        <v>59.891989198919894</v>
      </c>
      <c r="E22" s="524">
        <v>61.855472493770371</v>
      </c>
      <c r="F22" s="524">
        <v>61.214775323686212</v>
      </c>
      <c r="G22" s="524">
        <v>62.427841002803895</v>
      </c>
      <c r="H22" s="524">
        <v>60.649192848463805</v>
      </c>
      <c r="I22" s="524">
        <v>60.615167049672969</v>
      </c>
      <c r="J22" s="524">
        <v>58.19444444444445</v>
      </c>
      <c r="K22" s="524">
        <v>62.5</v>
      </c>
      <c r="L22" s="524">
        <v>64.025661587810745</v>
      </c>
      <c r="M22" s="524">
        <v>65.068722762319808</v>
      </c>
      <c r="N22" s="524">
        <v>60.933745279780297</v>
      </c>
      <c r="O22" s="524">
        <v>62.923322683706076</v>
      </c>
      <c r="P22" s="524">
        <v>62.112869924294564</v>
      </c>
      <c r="Q22" s="524">
        <v>62.168586578899252</v>
      </c>
      <c r="R22" s="524">
        <v>59.774990778310588</v>
      </c>
      <c r="S22" s="524">
        <v>63.377483443708606</v>
      </c>
      <c r="T22" s="524">
        <v>61.800180018001804</v>
      </c>
      <c r="U22" s="524">
        <v>63.541666666666664</v>
      </c>
      <c r="V22" s="524">
        <v>61.292166952544314</v>
      </c>
      <c r="W22" s="524">
        <v>64.592198581560282</v>
      </c>
      <c r="X22" s="524">
        <v>63.823478109192401</v>
      </c>
      <c r="Y22" s="524">
        <v>64.204435872709738</v>
      </c>
      <c r="Z22" s="524">
        <v>62.067647620867575</v>
      </c>
      <c r="AA22" s="524">
        <v>66.378714581893576</v>
      </c>
      <c r="AB22" s="524">
        <v>63.102585487906595</v>
      </c>
      <c r="AC22" s="524">
        <v>60.475589983786705</v>
      </c>
      <c r="AD22" s="524">
        <v>62.99403430275914</v>
      </c>
      <c r="AE22" s="524">
        <v>65.517799352750799</v>
      </c>
      <c r="AF22" s="524">
        <v>62.967157417893546</v>
      </c>
      <c r="AG22" s="524">
        <v>65.208675050118458</v>
      </c>
      <c r="AH22" s="524">
        <v>63.412391983820562</v>
      </c>
      <c r="AI22" s="524">
        <v>64.393252312715404</v>
      </c>
      <c r="AJ22" s="524">
        <v>65.471401084484867</v>
      </c>
      <c r="AK22" s="524">
        <v>67.284506028432617</v>
      </c>
      <c r="AL22" s="524">
        <v>62.744339074898392</v>
      </c>
      <c r="AM22" s="524">
        <v>68.179419525065967</v>
      </c>
      <c r="AN22" s="524">
        <v>68.053993250843646</v>
      </c>
      <c r="AO22" s="524">
        <v>68.517778665601284</v>
      </c>
      <c r="AP22" s="524">
        <v>67.134268537074149</v>
      </c>
      <c r="AQ22" s="524">
        <v>65.397318826500879</v>
      </c>
      <c r="AR22" s="524">
        <v>63.95087001023542</v>
      </c>
      <c r="AS22" s="524">
        <v>63.135678391959807</v>
      </c>
      <c r="AT22" s="524">
        <v>62.530041511907363</v>
      </c>
      <c r="AU22" s="524">
        <v>62.982559278855575</v>
      </c>
      <c r="AV22" s="524">
        <v>62.665579783982061</v>
      </c>
      <c r="AW22" s="524">
        <v>60.898699251083954</v>
      </c>
      <c r="AX22" s="524">
        <v>57.825267127592703</v>
      </c>
      <c r="AY22" s="524">
        <v>59.072305593451567</v>
      </c>
      <c r="AZ22" s="524">
        <v>60.335556033555605</v>
      </c>
      <c r="BA22" s="524">
        <v>62.784915043514303</v>
      </c>
      <c r="BB22" s="524">
        <v>58.406511030199184</v>
      </c>
      <c r="BC22" s="524">
        <v>62.502673796791441</v>
      </c>
      <c r="BD22" s="524">
        <v>61.308336657359398</v>
      </c>
      <c r="BE22" s="524">
        <v>62.674341377020149</v>
      </c>
      <c r="BF22" s="524">
        <v>61.145411965084094</v>
      </c>
      <c r="BG22" s="524">
        <v>62.356621480709073</v>
      </c>
      <c r="BH22" s="524">
        <v>59.243149195302301</v>
      </c>
      <c r="BI22" s="524">
        <v>60.46563689276919</v>
      </c>
      <c r="BJ22" s="524">
        <v>59.118236472945895</v>
      </c>
      <c r="BK22" s="524">
        <v>61.887311039853408</v>
      </c>
      <c r="BL22" s="524">
        <v>62.428571428571431</v>
      </c>
      <c r="BM22" s="524">
        <v>65.366100836078033</v>
      </c>
      <c r="BN22" s="524">
        <v>63.759590792838871</v>
      </c>
      <c r="BO22" s="524">
        <v>64.932885906040269</v>
      </c>
      <c r="BP22" s="524">
        <v>62.761904761904766</v>
      </c>
      <c r="BQ22" s="524">
        <v>65.314401622718051</v>
      </c>
      <c r="BR22" s="524">
        <v>62.804080565001307</v>
      </c>
      <c r="BS22" s="524">
        <v>67.068273092369481</v>
      </c>
      <c r="BT22" s="524">
        <v>63.690205011389523</v>
      </c>
      <c r="BU22" s="524">
        <v>65.907553551296502</v>
      </c>
      <c r="BV22" s="524">
        <v>64.513951395139514</v>
      </c>
      <c r="BW22" s="524">
        <v>64.120561519405456</v>
      </c>
      <c r="BX22" s="524">
        <v>63.35526315789474</v>
      </c>
      <c r="BY22" s="524">
        <v>62.484921592279854</v>
      </c>
      <c r="BZ22" s="524">
        <v>65.135453474676083</v>
      </c>
      <c r="CA22" s="524">
        <v>65.342019543973933</v>
      </c>
      <c r="CB22" s="524">
        <v>65.002180549498476</v>
      </c>
      <c r="CC22" s="524">
        <v>66.705336426914158</v>
      </c>
      <c r="CD22" s="524">
        <v>61.371237458193981</v>
      </c>
      <c r="CE22" s="524">
        <v>64.980455277075194</v>
      </c>
      <c r="CF22" s="524">
        <v>66.84424945158257</v>
      </c>
      <c r="CG22" s="524">
        <v>64.540622627182984</v>
      </c>
      <c r="CH22" s="524">
        <v>62.654236358650948</v>
      </c>
      <c r="CI22" s="524">
        <v>63.904143784323523</v>
      </c>
      <c r="CJ22" s="524">
        <v>63.194780086998549</v>
      </c>
      <c r="CK22" s="524">
        <v>64.03080872913992</v>
      </c>
      <c r="CL22" s="524">
        <v>61.722846441947567</v>
      </c>
      <c r="CM22" s="524">
        <v>63.297150610583444</v>
      </c>
      <c r="CN22" s="524">
        <v>61.534689874969352</v>
      </c>
      <c r="CO22" s="524">
        <v>64.868077014499647</v>
      </c>
      <c r="CP22" s="524">
        <v>62.56564141035259</v>
      </c>
      <c r="CQ22" s="524">
        <v>62.243532560214099</v>
      </c>
      <c r="CR22" s="524">
        <v>61.599614550710669</v>
      </c>
      <c r="CS22" s="524">
        <v>60.3675192450956</v>
      </c>
    </row>
    <row r="23" spans="1:97" customFormat="1" x14ac:dyDescent="0.2">
      <c r="A23" s="498" t="s">
        <v>463</v>
      </c>
      <c r="B23" s="524">
        <v>39.313239686838692</v>
      </c>
      <c r="C23" s="524">
        <v>42.066852319054391</v>
      </c>
      <c r="D23" s="524">
        <v>44.894722545935664</v>
      </c>
      <c r="E23" s="524">
        <v>47.402958710532126</v>
      </c>
      <c r="F23" s="524">
        <v>50.012529309635035</v>
      </c>
      <c r="G23" s="524">
        <v>52.111064702998164</v>
      </c>
      <c r="H23" s="524">
        <v>53.889078168307257</v>
      </c>
      <c r="I23" s="524">
        <v>54.699404901363572</v>
      </c>
      <c r="J23" s="524">
        <v>55.642509971860875</v>
      </c>
      <c r="K23" s="524">
        <v>56.593280805845438</v>
      </c>
      <c r="L23" s="524">
        <v>57.53402228664438</v>
      </c>
      <c r="M23" s="524">
        <v>58.35353918962344</v>
      </c>
      <c r="N23" s="524">
        <v>59.199676875942032</v>
      </c>
      <c r="O23" s="524">
        <v>59.328470070950331</v>
      </c>
      <c r="P23" s="524">
        <v>59.747518452532454</v>
      </c>
      <c r="Q23" s="524">
        <v>60.198224241172824</v>
      </c>
      <c r="R23" s="524">
        <v>60.935073655936542</v>
      </c>
      <c r="S23" s="524">
        <v>61.86475912284255</v>
      </c>
      <c r="T23" s="524">
        <v>63.271970856416118</v>
      </c>
      <c r="U23" s="524">
        <v>64.767048114717511</v>
      </c>
      <c r="V23" s="524">
        <v>66.050040071579915</v>
      </c>
      <c r="W23" s="524">
        <v>66.899635640940716</v>
      </c>
      <c r="X23" s="524">
        <v>66.793564618644069</v>
      </c>
      <c r="Y23" s="524">
        <v>67.000954585852384</v>
      </c>
      <c r="Z23" s="524">
        <v>66.968221845430179</v>
      </c>
      <c r="AA23" s="524">
        <v>67.674889062907866</v>
      </c>
      <c r="AB23" s="524">
        <v>68.218355938813531</v>
      </c>
      <c r="AC23" s="524">
        <v>68.598639455782319</v>
      </c>
      <c r="AD23" s="524">
        <v>69.269570913855233</v>
      </c>
      <c r="AE23" s="524">
        <v>69.522720525985946</v>
      </c>
      <c r="AF23" s="524">
        <v>69.935979797084755</v>
      </c>
      <c r="AG23" s="524">
        <v>70.132904105607906</v>
      </c>
      <c r="AH23" s="524">
        <v>70.32895858189876</v>
      </c>
      <c r="AI23" s="524">
        <v>70.430038734892804</v>
      </c>
      <c r="AJ23" s="524">
        <v>70.41500934489865</v>
      </c>
      <c r="AK23" s="524">
        <v>70.966437525272951</v>
      </c>
      <c r="AL23" s="524">
        <v>71.728428656243821</v>
      </c>
      <c r="AM23" s="524">
        <v>73.209170830905052</v>
      </c>
      <c r="AN23" s="524">
        <v>74.740321642132884</v>
      </c>
      <c r="AO23" s="524">
        <v>75.496003292140017</v>
      </c>
      <c r="AP23" s="524">
        <v>75.34356085119343</v>
      </c>
      <c r="AQ23" s="524">
        <v>74.84539572185551</v>
      </c>
      <c r="AR23" s="524">
        <v>74.149449544984066</v>
      </c>
      <c r="AS23" s="524">
        <v>73.921104700233826</v>
      </c>
      <c r="AT23" s="524">
        <v>74.243242475058977</v>
      </c>
      <c r="AU23" s="524">
        <v>75.069558757119765</v>
      </c>
      <c r="AV23" s="524">
        <v>77.472322798861626</v>
      </c>
      <c r="AW23" s="524">
        <v>81.265753173548418</v>
      </c>
      <c r="AX23" s="524">
        <v>85.28269245891326</v>
      </c>
      <c r="AY23" s="524">
        <v>88.881706528765349</v>
      </c>
      <c r="AZ23" s="524">
        <v>91.060512683844962</v>
      </c>
      <c r="BA23" s="524">
        <v>91.686014750068296</v>
      </c>
      <c r="BB23" s="524">
        <v>92.109604264703322</v>
      </c>
      <c r="BC23" s="524">
        <v>92.368060676287783</v>
      </c>
      <c r="BD23" s="524">
        <v>92.693887582066495</v>
      </c>
      <c r="BE23" s="524">
        <v>92.84880581154296</v>
      </c>
      <c r="BF23" s="524">
        <v>92.959871093816957</v>
      </c>
      <c r="BG23" s="524">
        <v>92.939110070257613</v>
      </c>
      <c r="BH23" s="524">
        <v>92.842455693723679</v>
      </c>
      <c r="BI23" s="524">
        <v>92.619013421426416</v>
      </c>
      <c r="BJ23" s="524">
        <v>92.396023406531185</v>
      </c>
      <c r="BK23" s="524">
        <v>92.344467706152543</v>
      </c>
      <c r="BL23" s="524">
        <v>92.439272045614302</v>
      </c>
      <c r="BM23" s="524">
        <v>92.613796781378426</v>
      </c>
      <c r="BN23" s="524">
        <v>92.48514835883455</v>
      </c>
      <c r="BO23" s="524">
        <v>92.170728627351934</v>
      </c>
      <c r="BP23" s="524">
        <v>91.733663162234592</v>
      </c>
      <c r="BQ23" s="524">
        <v>91.322906380403282</v>
      </c>
      <c r="BR23" s="524">
        <v>91.177037179734157</v>
      </c>
      <c r="BS23" s="524">
        <v>91.049604601006479</v>
      </c>
      <c r="BT23" s="524">
        <v>90.719957561792356</v>
      </c>
      <c r="BU23" s="524">
        <v>90.345661594275924</v>
      </c>
      <c r="BV23" s="524">
        <v>89.99915074309979</v>
      </c>
      <c r="BW23" s="524">
        <v>89.961772134616709</v>
      </c>
      <c r="BX23" s="524">
        <v>90.101396133519245</v>
      </c>
      <c r="BY23" s="524">
        <v>90.254281628239568</v>
      </c>
      <c r="BZ23" s="524">
        <v>90.67345562928007</v>
      </c>
      <c r="CA23" s="524">
        <v>90.853757947937609</v>
      </c>
      <c r="CB23" s="524">
        <v>91.322466440477939</v>
      </c>
      <c r="CC23" s="524">
        <v>91.676356952623877</v>
      </c>
      <c r="CD23" s="524">
        <v>91.095890410958901</v>
      </c>
      <c r="CE23" s="524">
        <v>89.308272697602092</v>
      </c>
      <c r="CF23" s="524">
        <v>78.280481927710838</v>
      </c>
      <c r="CG23" s="524">
        <v>76.438100423943055</v>
      </c>
      <c r="CH23" s="524">
        <v>73.6462164873424</v>
      </c>
      <c r="CI23" s="524">
        <v>71.228056144279606</v>
      </c>
      <c r="CJ23" s="524">
        <v>80.588890263516021</v>
      </c>
      <c r="CK23" s="524">
        <v>80.854530833368599</v>
      </c>
      <c r="CL23" s="524">
        <v>83.20773156694537</v>
      </c>
      <c r="CM23" s="524">
        <v>86.154774948013326</v>
      </c>
      <c r="CN23" s="524">
        <v>86.837524620951854</v>
      </c>
      <c r="CO23" s="524">
        <v>87.41373260030413</v>
      </c>
      <c r="CP23" s="524">
        <v>87.760845198063492</v>
      </c>
      <c r="CQ23" s="524">
        <v>88.615669279836396</v>
      </c>
      <c r="CR23" s="524">
        <v>89.025211341363047</v>
      </c>
      <c r="CS23" s="524">
        <v>88.437699273051905</v>
      </c>
    </row>
    <row r="24" spans="1:97" customFormat="1" x14ac:dyDescent="0.2">
      <c r="A24" s="498" t="s">
        <v>464</v>
      </c>
      <c r="B24" s="524">
        <v>63.232394834193563</v>
      </c>
      <c r="C24" s="524">
        <v>62.766663899726069</v>
      </c>
      <c r="D24" s="524">
        <v>62.759334074984871</v>
      </c>
      <c r="E24" s="524">
        <v>62.41429423162915</v>
      </c>
      <c r="F24" s="524">
        <v>62.414329939337541</v>
      </c>
      <c r="G24" s="524">
        <v>63.015751324226379</v>
      </c>
      <c r="H24" s="524">
        <v>63.055550809083606</v>
      </c>
      <c r="I24" s="524">
        <v>63.446810697825825</v>
      </c>
      <c r="J24" s="524">
        <v>63.745338759386335</v>
      </c>
      <c r="K24" s="524">
        <v>63.677122486473735</v>
      </c>
      <c r="L24" s="524">
        <v>63.605470646333096</v>
      </c>
      <c r="M24" s="524">
        <v>63.873174801835631</v>
      </c>
      <c r="N24" s="524">
        <v>64.157222971061529</v>
      </c>
      <c r="O24" s="524">
        <v>64.694290045477516</v>
      </c>
      <c r="P24" s="524">
        <v>64.746877502683731</v>
      </c>
      <c r="Q24" s="524">
        <v>64.188447554366462</v>
      </c>
      <c r="R24" s="524">
        <v>64.048832564226188</v>
      </c>
      <c r="S24" s="524">
        <v>63.192086987989185</v>
      </c>
      <c r="T24" s="524">
        <v>62.751043352354998</v>
      </c>
      <c r="U24" s="524">
        <v>62.396610853338707</v>
      </c>
      <c r="V24" s="524">
        <v>61.592673237704233</v>
      </c>
      <c r="W24" s="524">
        <v>61.203809146572915</v>
      </c>
      <c r="X24" s="524">
        <v>60.712692669871636</v>
      </c>
      <c r="Y24" s="524">
        <v>60.274466133892311</v>
      </c>
      <c r="Z24" s="524">
        <v>59.948708734216503</v>
      </c>
      <c r="AA24" s="524">
        <v>60.173890683509313</v>
      </c>
      <c r="AB24" s="524">
        <v>60.427815978783883</v>
      </c>
      <c r="AC24" s="524">
        <v>60.813962713209044</v>
      </c>
      <c r="AD24" s="524">
        <v>61.014437929512646</v>
      </c>
      <c r="AE24" s="524">
        <v>60.860626571568645</v>
      </c>
      <c r="AF24" s="524">
        <v>60.7244104464611</v>
      </c>
      <c r="AG24" s="524">
        <v>60.56133751972331</v>
      </c>
      <c r="AH24" s="524">
        <v>60.661141001405653</v>
      </c>
      <c r="AI24" s="524">
        <v>60.717116998084165</v>
      </c>
      <c r="AJ24" s="524">
        <v>60.691802497703065</v>
      </c>
      <c r="AK24" s="524">
        <v>61.24492791159458</v>
      </c>
      <c r="AL24" s="524">
        <v>61.663016675001295</v>
      </c>
      <c r="AM24" s="524">
        <v>61.684253315492619</v>
      </c>
      <c r="AN24" s="524">
        <v>61.976147092926951</v>
      </c>
      <c r="AO24" s="524">
        <v>62.067028955583815</v>
      </c>
      <c r="AP24" s="524">
        <v>61.703381837779567</v>
      </c>
      <c r="AQ24" s="524">
        <v>61.539799610353462</v>
      </c>
      <c r="AR24" s="524">
        <v>61.669265073782675</v>
      </c>
      <c r="AS24" s="524">
        <v>61.970987365465604</v>
      </c>
      <c r="AT24" s="524">
        <v>62.968492783584082</v>
      </c>
      <c r="AU24" s="524">
        <v>64.026934197504517</v>
      </c>
      <c r="AV24" s="524">
        <v>65.917221217832818</v>
      </c>
      <c r="AW24" s="524">
        <v>67.503148555423977</v>
      </c>
      <c r="AX24" s="524">
        <v>69.469083666808046</v>
      </c>
      <c r="AY24" s="524">
        <v>71.449090909090913</v>
      </c>
      <c r="AZ24" s="524">
        <v>72.725443570513988</v>
      </c>
      <c r="BA24" s="524">
        <v>73.259970952966142</v>
      </c>
      <c r="BB24" s="524">
        <v>73.177490809689886</v>
      </c>
      <c r="BC24" s="524">
        <v>73.674706810362849</v>
      </c>
      <c r="BD24" s="524">
        <v>73.829634118627368</v>
      </c>
      <c r="BE24" s="524">
        <v>74.460580134339011</v>
      </c>
      <c r="BF24" s="524">
        <v>75.57071731513922</v>
      </c>
      <c r="BG24" s="524">
        <v>76.612250040497486</v>
      </c>
      <c r="BH24" s="524">
        <v>77.791253603318566</v>
      </c>
      <c r="BI24" s="524">
        <v>78.36515266386381</v>
      </c>
      <c r="BJ24" s="524">
        <v>78.94208178691818</v>
      </c>
      <c r="BK24" s="524">
        <v>79.23053497106892</v>
      </c>
      <c r="BL24" s="524">
        <v>79.00126742712294</v>
      </c>
      <c r="BM24" s="524">
        <v>79.336099585062243</v>
      </c>
      <c r="BN24" s="524">
        <v>79.363456689156948</v>
      </c>
      <c r="BO24" s="524">
        <v>79.474928072338685</v>
      </c>
      <c r="BP24" s="524">
        <v>79.315471045808124</v>
      </c>
      <c r="BQ24" s="524">
        <v>79.036590044996331</v>
      </c>
      <c r="BR24" s="524">
        <v>79.128811888161138</v>
      </c>
      <c r="BS24" s="524">
        <v>78.999030972974921</v>
      </c>
      <c r="BT24" s="524">
        <v>79.018730013704882</v>
      </c>
      <c r="BU24" s="524">
        <v>78.983082357315482</v>
      </c>
      <c r="BV24" s="524">
        <v>78.911808556815828</v>
      </c>
      <c r="BW24" s="524">
        <v>78.96004856394886</v>
      </c>
      <c r="BX24" s="524">
        <v>79.162765815166509</v>
      </c>
      <c r="BY24" s="524">
        <v>79.060869565217402</v>
      </c>
      <c r="BZ24" s="524">
        <v>79.211097849693786</v>
      </c>
      <c r="CA24" s="524">
        <v>79.098376998843563</v>
      </c>
      <c r="CB24" s="524">
        <v>79.426967653353799</v>
      </c>
      <c r="CC24" s="524">
        <v>79.846563011456624</v>
      </c>
      <c r="CD24" s="524">
        <v>80.066833751044271</v>
      </c>
      <c r="CE24" s="524">
        <v>80.364590051162992</v>
      </c>
      <c r="CF24" s="524">
        <v>81.333727344365641</v>
      </c>
      <c r="CG24" s="524">
        <v>83.809087671093479</v>
      </c>
      <c r="CH24" s="524">
        <v>85.839053444085351</v>
      </c>
      <c r="CI24" s="524">
        <v>88.044576689872002</v>
      </c>
      <c r="CJ24" s="524">
        <v>88.453075427284816</v>
      </c>
      <c r="CK24" s="524">
        <v>87.612217656450383</v>
      </c>
      <c r="CL24" s="524">
        <v>86.868686868686879</v>
      </c>
      <c r="CM24" s="524">
        <v>86.338273078819654</v>
      </c>
      <c r="CN24" s="524">
        <v>85.085058683898197</v>
      </c>
      <c r="CO24" s="524">
        <v>84.367723805700521</v>
      </c>
      <c r="CP24" s="524">
        <v>83.937063507160531</v>
      </c>
      <c r="CQ24" s="524">
        <v>83.433155667893843</v>
      </c>
      <c r="CR24" s="524">
        <v>83.039215686274517</v>
      </c>
      <c r="CS24" s="524">
        <v>82.899746192893403</v>
      </c>
    </row>
    <row r="25" spans="1:97" customFormat="1" x14ac:dyDescent="0.2">
      <c r="A25" s="498" t="s">
        <v>474</v>
      </c>
      <c r="B25" s="524">
        <v>55.834077204743771</v>
      </c>
      <c r="C25" s="524">
        <v>57.520854364805274</v>
      </c>
      <c r="D25" s="524">
        <v>59.32839676252798</v>
      </c>
      <c r="E25" s="524">
        <v>61.748698532891623</v>
      </c>
      <c r="F25" s="524">
        <v>63.59686645530337</v>
      </c>
      <c r="G25" s="524">
        <v>64.656505411972603</v>
      </c>
      <c r="H25" s="524">
        <v>65.59018498594385</v>
      </c>
      <c r="I25" s="524">
        <v>65.671641791044777</v>
      </c>
      <c r="J25" s="524">
        <v>66.073597713469098</v>
      </c>
      <c r="K25" s="524">
        <v>66.274623511715987</v>
      </c>
      <c r="L25" s="524">
        <v>66.825027055780765</v>
      </c>
      <c r="M25" s="524">
        <v>67.641455339141373</v>
      </c>
      <c r="N25" s="524">
        <v>69.01585750789117</v>
      </c>
      <c r="O25" s="524">
        <v>70.00549107227387</v>
      </c>
      <c r="P25" s="524">
        <v>70.759447464986252</v>
      </c>
      <c r="Q25" s="524">
        <v>71.333188471643325</v>
      </c>
      <c r="R25" s="524">
        <v>71.247106190236536</v>
      </c>
      <c r="S25" s="524">
        <v>71.62357210606622</v>
      </c>
      <c r="T25" s="524">
        <v>72.274495044536451</v>
      </c>
      <c r="U25" s="524">
        <v>73.221504480100023</v>
      </c>
      <c r="V25" s="524">
        <v>74.862207963145778</v>
      </c>
      <c r="W25" s="524">
        <v>76.245434918585175</v>
      </c>
      <c r="X25" s="524">
        <v>76.976911113769589</v>
      </c>
      <c r="Y25" s="524">
        <v>77.953334923284842</v>
      </c>
      <c r="Z25" s="524">
        <v>78.604314521803815</v>
      </c>
      <c r="AA25" s="524">
        <v>79.238281648214979</v>
      </c>
      <c r="AB25" s="524">
        <v>80.167551768144591</v>
      </c>
      <c r="AC25" s="524">
        <v>80.59658148025224</v>
      </c>
      <c r="AD25" s="524">
        <v>80.971931294511947</v>
      </c>
      <c r="AE25" s="524">
        <v>81.750210614995794</v>
      </c>
      <c r="AF25" s="524">
        <v>82.359375657368844</v>
      </c>
      <c r="AG25" s="524">
        <v>82.972033068865699</v>
      </c>
      <c r="AH25" s="524">
        <v>83.119991885586771</v>
      </c>
      <c r="AI25" s="524">
        <v>83.166273584905653</v>
      </c>
      <c r="AJ25" s="524">
        <v>83.200601631346544</v>
      </c>
      <c r="AK25" s="524">
        <v>83.423783680853091</v>
      </c>
      <c r="AL25" s="524">
        <v>84.250456343170072</v>
      </c>
      <c r="AM25" s="524">
        <v>85.215804777923481</v>
      </c>
      <c r="AN25" s="524">
        <v>86.551017309444276</v>
      </c>
      <c r="AO25" s="524">
        <v>87.358402429055232</v>
      </c>
      <c r="AP25" s="524">
        <v>87.567567567567579</v>
      </c>
      <c r="AQ25" s="524">
        <v>87.027424318985709</v>
      </c>
      <c r="AR25" s="524">
        <v>86.163570295306826</v>
      </c>
      <c r="AS25" s="524">
        <v>85.481448517550206</v>
      </c>
      <c r="AT25" s="524">
        <v>84.911048288072195</v>
      </c>
      <c r="AU25" s="524">
        <v>84.110974682804184</v>
      </c>
      <c r="AV25" s="524">
        <v>83.277781084459264</v>
      </c>
      <c r="AW25" s="524">
        <v>82.990079305249836</v>
      </c>
      <c r="AX25" s="524">
        <v>83.134775171065485</v>
      </c>
      <c r="AY25" s="524">
        <v>83.105093567976212</v>
      </c>
      <c r="AZ25" s="524">
        <v>83.423820308379618</v>
      </c>
      <c r="BA25" s="524">
        <v>83.489610915547814</v>
      </c>
      <c r="BB25" s="524">
        <v>83.602234917446168</v>
      </c>
      <c r="BC25" s="524">
        <v>83.721593610345153</v>
      </c>
      <c r="BD25" s="524">
        <v>83.269925199896832</v>
      </c>
      <c r="BE25" s="524">
        <v>82.812602775767942</v>
      </c>
      <c r="BF25" s="524">
        <v>82.594406283892596</v>
      </c>
      <c r="BG25" s="524">
        <v>83.241121976325275</v>
      </c>
      <c r="BH25" s="524">
        <v>83.645080907169671</v>
      </c>
      <c r="BI25" s="524">
        <v>83.471558501618631</v>
      </c>
      <c r="BJ25" s="524">
        <v>83.475028186610601</v>
      </c>
      <c r="BK25" s="524">
        <v>83.159481830210154</v>
      </c>
      <c r="BL25" s="524">
        <v>83.36177209691931</v>
      </c>
      <c r="BM25" s="524">
        <v>83.721220440506656</v>
      </c>
      <c r="BN25" s="524">
        <v>83.561600705267466</v>
      </c>
      <c r="BO25" s="524">
        <v>83.256387553756639</v>
      </c>
      <c r="BP25" s="524">
        <v>82.634180343450979</v>
      </c>
      <c r="BQ25" s="524">
        <v>82.130759890074785</v>
      </c>
      <c r="BR25" s="524">
        <v>81.746391352191083</v>
      </c>
      <c r="BS25" s="524">
        <v>81.267614865307721</v>
      </c>
      <c r="BT25" s="524">
        <v>80.804860038934009</v>
      </c>
      <c r="BU25" s="524">
        <v>80.406077442809618</v>
      </c>
      <c r="BV25" s="524">
        <v>80.321285140562253</v>
      </c>
      <c r="BW25" s="524">
        <v>80.689847203369183</v>
      </c>
      <c r="BX25" s="524">
        <v>81.254739744915554</v>
      </c>
      <c r="BY25" s="524">
        <v>82.262526898247771</v>
      </c>
      <c r="BZ25" s="524">
        <v>83.096999588984787</v>
      </c>
      <c r="CA25" s="524">
        <v>83.64629802538299</v>
      </c>
      <c r="CB25" s="524">
        <v>84.145264422227712</v>
      </c>
      <c r="CC25" s="524">
        <v>84.069167178080221</v>
      </c>
      <c r="CD25" s="524">
        <v>83.631072967696781</v>
      </c>
      <c r="CE25" s="524">
        <v>82.781031551105229</v>
      </c>
      <c r="CF25" s="524">
        <v>77.48262548262548</v>
      </c>
      <c r="CG25" s="524">
        <v>76.238756509389304</v>
      </c>
      <c r="CH25" s="524">
        <v>75.020073871848396</v>
      </c>
      <c r="CI25" s="524">
        <v>74.267884819316421</v>
      </c>
      <c r="CJ25" s="524">
        <v>79.038453595473129</v>
      </c>
      <c r="CK25" s="524">
        <v>79.613506052240396</v>
      </c>
      <c r="CL25" s="524">
        <v>80.10057788168865</v>
      </c>
      <c r="CM25" s="524">
        <v>80.250341374601732</v>
      </c>
      <c r="CN25" s="524">
        <v>79.988501892396883</v>
      </c>
      <c r="CO25" s="524">
        <v>79.664737577329873</v>
      </c>
      <c r="CP25" s="524">
        <v>79.784589892294946</v>
      </c>
      <c r="CQ25" s="524">
        <v>80.792538335880266</v>
      </c>
      <c r="CR25" s="524">
        <v>81.147368421052633</v>
      </c>
      <c r="CS25" s="524">
        <v>81.43800440205429</v>
      </c>
    </row>
    <row r="26" spans="1:97" customFormat="1" x14ac:dyDescent="0.2">
      <c r="A26" s="498" t="s">
        <v>476</v>
      </c>
      <c r="B26" s="524">
        <v>80.485497079839476</v>
      </c>
      <c r="C26" s="524">
        <v>80.211219902703363</v>
      </c>
      <c r="D26" s="524">
        <v>80.102751654475796</v>
      </c>
      <c r="E26" s="524">
        <v>79.90583855692114</v>
      </c>
      <c r="F26" s="524">
        <v>79.639691918126189</v>
      </c>
      <c r="G26" s="524">
        <v>79.485427452629366</v>
      </c>
      <c r="H26" s="524">
        <v>78.733761938778215</v>
      </c>
      <c r="I26" s="524">
        <v>78.120639690887629</v>
      </c>
      <c r="J26" s="524">
        <v>77.327781983345943</v>
      </c>
      <c r="K26" s="524">
        <v>76.489568237127784</v>
      </c>
      <c r="L26" s="524">
        <v>76.286678927287198</v>
      </c>
      <c r="M26" s="524">
        <v>76.370696491563891</v>
      </c>
      <c r="N26" s="524">
        <v>76.536084719462067</v>
      </c>
      <c r="O26" s="524">
        <v>76.53629773882939</v>
      </c>
      <c r="P26" s="524">
        <v>76.533355054166336</v>
      </c>
      <c r="Q26" s="524">
        <v>76.037772423915158</v>
      </c>
      <c r="R26" s="524">
        <v>75.502938517179018</v>
      </c>
      <c r="S26" s="524">
        <v>74.80711653615846</v>
      </c>
      <c r="T26" s="524">
        <v>74.211653069490239</v>
      </c>
      <c r="U26" s="524">
        <v>73.755656108597293</v>
      </c>
      <c r="V26" s="524">
        <v>73.877091288700854</v>
      </c>
      <c r="W26" s="524">
        <v>74.711548639779821</v>
      </c>
      <c r="X26" s="524">
        <v>75.05374672986764</v>
      </c>
      <c r="Y26" s="524">
        <v>75.328251281136076</v>
      </c>
      <c r="Z26" s="524">
        <v>75.005754917257079</v>
      </c>
      <c r="AA26" s="524">
        <v>74.331000411692045</v>
      </c>
      <c r="AB26" s="524">
        <v>73.951780624951851</v>
      </c>
      <c r="AC26" s="524">
        <v>73.65264837597158</v>
      </c>
      <c r="AD26" s="524">
        <v>73.600475993377472</v>
      </c>
      <c r="AE26" s="524">
        <v>73.909571042122892</v>
      </c>
      <c r="AF26" s="524">
        <v>74.088169186759302</v>
      </c>
      <c r="AG26" s="524">
        <v>74.339925710270052</v>
      </c>
      <c r="AH26" s="524">
        <v>74.403280128862207</v>
      </c>
      <c r="AI26" s="524">
        <v>74.685099846390173</v>
      </c>
      <c r="AJ26" s="524">
        <v>74.737525204533341</v>
      </c>
      <c r="AK26" s="524">
        <v>74.928098607623824</v>
      </c>
      <c r="AL26" s="524">
        <v>75.68891195919565</v>
      </c>
      <c r="AM26" s="524">
        <v>76.067175163923466</v>
      </c>
      <c r="AN26" s="524">
        <v>76.66111135476514</v>
      </c>
      <c r="AO26" s="524">
        <v>76.897711828531953</v>
      </c>
      <c r="AP26" s="524">
        <v>75.791941812613643</v>
      </c>
      <c r="AQ26" s="524">
        <v>74.449722882026919</v>
      </c>
      <c r="AR26" s="524">
        <v>72.852009147337469</v>
      </c>
      <c r="AS26" s="524">
        <v>71.497364482332273</v>
      </c>
      <c r="AT26" s="524">
        <v>72.453337817386924</v>
      </c>
      <c r="AU26" s="524">
        <v>73.11181397935421</v>
      </c>
      <c r="AV26" s="524">
        <v>74.223635778865741</v>
      </c>
      <c r="AW26" s="524">
        <v>75.150788460140987</v>
      </c>
      <c r="AX26" s="524">
        <v>75.146059158552276</v>
      </c>
      <c r="AY26" s="524">
        <v>75.599299108973639</v>
      </c>
      <c r="AZ26" s="524">
        <v>75.526217924879134</v>
      </c>
      <c r="BA26" s="524">
        <v>75.355397186672135</v>
      </c>
      <c r="BB26" s="524">
        <v>75.369828039348192</v>
      </c>
      <c r="BC26" s="524">
        <v>75.150482680295283</v>
      </c>
      <c r="BD26" s="524">
        <v>74.685406744879387</v>
      </c>
      <c r="BE26" s="524">
        <v>74.404289118347904</v>
      </c>
      <c r="BF26" s="524">
        <v>74.648840077991323</v>
      </c>
      <c r="BG26" s="524">
        <v>75.048303578329083</v>
      </c>
      <c r="BH26" s="524">
        <v>75.74854815596953</v>
      </c>
      <c r="BI26" s="524">
        <v>76.25027701854178</v>
      </c>
      <c r="BJ26" s="524">
        <v>76.421844199459727</v>
      </c>
      <c r="BK26" s="524">
        <v>76.844520091763485</v>
      </c>
      <c r="BL26" s="524">
        <v>76.713807219947896</v>
      </c>
      <c r="BM26" s="524">
        <v>76.140259353107766</v>
      </c>
      <c r="BN26" s="524">
        <v>75.975885455915602</v>
      </c>
      <c r="BO26" s="524">
        <v>75.783356754909036</v>
      </c>
      <c r="BP26" s="524">
        <v>75.138990069399185</v>
      </c>
      <c r="BQ26" s="524">
        <v>75.243171737607966</v>
      </c>
      <c r="BR26" s="524">
        <v>75.089080687307003</v>
      </c>
      <c r="BS26" s="524">
        <v>74.510041132349386</v>
      </c>
      <c r="BT26" s="524">
        <v>74.388369678089305</v>
      </c>
      <c r="BU26" s="524">
        <v>73.434567479952221</v>
      </c>
      <c r="BV26" s="524">
        <v>72.758620689655174</v>
      </c>
      <c r="BW26" s="524">
        <v>72.43238579993961</v>
      </c>
      <c r="BX26" s="524">
        <v>72.492788053622945</v>
      </c>
      <c r="BY26" s="524">
        <v>73.422189005148638</v>
      </c>
      <c r="BZ26" s="524">
        <v>74.275586331973116</v>
      </c>
      <c r="CA26" s="524">
        <v>74.412932032412769</v>
      </c>
      <c r="CB26" s="524">
        <v>74.810025609807298</v>
      </c>
      <c r="CC26" s="524">
        <v>74.858296118172447</v>
      </c>
      <c r="CD26" s="524">
        <v>74.758863686412681</v>
      </c>
      <c r="CE26" s="524">
        <v>75.031951798429802</v>
      </c>
      <c r="CF26" s="524">
        <v>76.54474785728523</v>
      </c>
      <c r="CG26" s="524">
        <v>78.38551099611901</v>
      </c>
      <c r="CH26" s="524">
        <v>80.081344321952258</v>
      </c>
      <c r="CI26" s="524">
        <v>82.44274809160305</v>
      </c>
      <c r="CJ26" s="524">
        <v>82.044314381270894</v>
      </c>
      <c r="CK26" s="524">
        <v>81.275006668444917</v>
      </c>
      <c r="CL26" s="524">
        <v>80.432867055843147</v>
      </c>
      <c r="CM26" s="524">
        <v>78.741988542907379</v>
      </c>
      <c r="CN26" s="524">
        <v>77.629372304743654</v>
      </c>
      <c r="CO26" s="524">
        <v>76.991482965931866</v>
      </c>
      <c r="CP26" s="524">
        <v>76.259086188992725</v>
      </c>
      <c r="CQ26" s="524">
        <v>76.239238194625628</v>
      </c>
      <c r="CR26" s="524">
        <v>76.462576209625112</v>
      </c>
      <c r="CS26" s="524">
        <v>76.467181467181462</v>
      </c>
    </row>
    <row r="27" spans="1:97" customFormat="1" x14ac:dyDescent="0.2">
      <c r="A27" s="506" t="s">
        <v>118</v>
      </c>
      <c r="B27" s="524" t="s">
        <v>55</v>
      </c>
      <c r="C27" s="524" t="s">
        <v>55</v>
      </c>
      <c r="D27" s="524" t="s">
        <v>55</v>
      </c>
      <c r="E27" s="524" t="s">
        <v>55</v>
      </c>
      <c r="F27" s="524" t="s">
        <v>55</v>
      </c>
      <c r="G27" s="524" t="s">
        <v>55</v>
      </c>
      <c r="H27" s="524" t="s">
        <v>55</v>
      </c>
      <c r="I27" s="524" t="s">
        <v>55</v>
      </c>
      <c r="J27" s="524" t="s">
        <v>55</v>
      </c>
      <c r="K27" s="524" t="s">
        <v>55</v>
      </c>
      <c r="L27" s="524" t="s">
        <v>55</v>
      </c>
      <c r="M27" s="524" t="s">
        <v>55</v>
      </c>
      <c r="N27" s="524" t="s">
        <v>55</v>
      </c>
      <c r="O27" s="524" t="s">
        <v>55</v>
      </c>
      <c r="P27" s="524" t="s">
        <v>55</v>
      </c>
      <c r="Q27" s="524" t="s">
        <v>55</v>
      </c>
      <c r="R27" s="524" t="s">
        <v>55</v>
      </c>
      <c r="S27" s="524" t="s">
        <v>55</v>
      </c>
      <c r="T27" s="524" t="s">
        <v>55</v>
      </c>
      <c r="U27" s="524" t="s">
        <v>55</v>
      </c>
      <c r="V27" s="524" t="s">
        <v>55</v>
      </c>
      <c r="W27" s="524" t="s">
        <v>55</v>
      </c>
      <c r="X27" s="524" t="s">
        <v>55</v>
      </c>
      <c r="Y27" s="524" t="s">
        <v>55</v>
      </c>
      <c r="Z27" s="524" t="s">
        <v>55</v>
      </c>
      <c r="AA27" s="524" t="s">
        <v>55</v>
      </c>
      <c r="AB27" s="524" t="s">
        <v>55</v>
      </c>
      <c r="AC27" s="524" t="s">
        <v>55</v>
      </c>
      <c r="AD27" s="524" t="s">
        <v>55</v>
      </c>
      <c r="AE27" s="524" t="s">
        <v>55</v>
      </c>
      <c r="AF27" s="524" t="s">
        <v>55</v>
      </c>
      <c r="AG27" s="524" t="s">
        <v>55</v>
      </c>
      <c r="AH27" s="524">
        <v>50.326797385620914</v>
      </c>
      <c r="AI27" s="524">
        <v>50.871287128712872</v>
      </c>
      <c r="AJ27" s="524">
        <v>49.312063808574273</v>
      </c>
      <c r="AK27" s="524">
        <v>50.351425224521677</v>
      </c>
      <c r="AL27" s="524">
        <v>50.667197769368656</v>
      </c>
      <c r="AM27" s="524">
        <v>51.404662283323368</v>
      </c>
      <c r="AN27" s="524">
        <v>51.729166666666671</v>
      </c>
      <c r="AO27" s="524">
        <v>53.557733276523223</v>
      </c>
      <c r="AP27" s="524">
        <v>53.513035793194874</v>
      </c>
      <c r="AQ27" s="524">
        <v>53.3287419651056</v>
      </c>
      <c r="AR27" s="524">
        <v>54.889364739471802</v>
      </c>
      <c r="AS27" s="524">
        <v>55.356277266117303</v>
      </c>
      <c r="AT27" s="524">
        <v>54.140914709517929</v>
      </c>
      <c r="AU27" s="524">
        <v>55.569368473396317</v>
      </c>
      <c r="AV27" s="524">
        <v>54.674586776859499</v>
      </c>
      <c r="AW27" s="524">
        <v>56.38297872340425</v>
      </c>
      <c r="AX27" s="524">
        <v>56.253553155201821</v>
      </c>
      <c r="AY27" s="524">
        <v>56.033755274261601</v>
      </c>
      <c r="AZ27" s="524">
        <v>55.815279361459524</v>
      </c>
      <c r="BA27" s="524">
        <v>54.67462347257743</v>
      </c>
      <c r="BB27" s="524">
        <v>53.319861431870677</v>
      </c>
      <c r="BC27" s="524">
        <v>53.078202995008319</v>
      </c>
      <c r="BD27" s="524">
        <v>52.901116861890493</v>
      </c>
      <c r="BE27" s="524">
        <v>53.875770020533885</v>
      </c>
      <c r="BF27" s="524">
        <v>52.210154079312957</v>
      </c>
      <c r="BG27" s="524">
        <v>53.018060836501903</v>
      </c>
      <c r="BH27" s="524">
        <v>51.247645951035778</v>
      </c>
      <c r="BI27" s="524">
        <v>51.544943820224717</v>
      </c>
      <c r="BJ27" s="524">
        <v>50.130610306340543</v>
      </c>
      <c r="BK27" s="524">
        <v>50.584385226741468</v>
      </c>
      <c r="BL27" s="524">
        <v>49.43223000724813</v>
      </c>
      <c r="BM27" s="524">
        <v>48.474409448818903</v>
      </c>
      <c r="BN27" s="524">
        <v>48.910115111437669</v>
      </c>
      <c r="BO27" s="524">
        <v>48.898038265923951</v>
      </c>
      <c r="BP27" s="524">
        <v>48.298981872361558</v>
      </c>
      <c r="BQ27" s="524">
        <v>48.259454044578007</v>
      </c>
      <c r="BR27" s="524">
        <v>48.864864864864863</v>
      </c>
      <c r="BS27" s="524">
        <v>48.077964266377911</v>
      </c>
      <c r="BT27" s="524">
        <v>49.039242219215154</v>
      </c>
      <c r="BU27" s="524">
        <v>48.783155592015312</v>
      </c>
      <c r="BV27" s="524">
        <v>47.934115019542155</v>
      </c>
      <c r="BW27" s="524">
        <v>48.810810810810814</v>
      </c>
      <c r="BX27" s="524">
        <v>49.479452054794521</v>
      </c>
      <c r="BY27" s="524">
        <v>50.484606613454964</v>
      </c>
      <c r="BZ27" s="524">
        <v>49.940119760479043</v>
      </c>
      <c r="CA27" s="524">
        <v>51.133062173155139</v>
      </c>
      <c r="CB27" s="524">
        <v>51.985878199470434</v>
      </c>
      <c r="CC27" s="524">
        <v>50.782190132370644</v>
      </c>
      <c r="CD27" s="524">
        <v>51.864101022248946</v>
      </c>
      <c r="CE27" s="524">
        <v>52.425757130255811</v>
      </c>
      <c r="CF27" s="524">
        <v>52.969696969696969</v>
      </c>
      <c r="CG27" s="524">
        <v>53.921259842519689</v>
      </c>
      <c r="CH27" s="524">
        <v>53.998057623826476</v>
      </c>
      <c r="CI27" s="524">
        <v>53.928571428571423</v>
      </c>
      <c r="CJ27" s="524">
        <v>53.261623872310892</v>
      </c>
      <c r="CK27" s="524">
        <v>53.441581362513233</v>
      </c>
      <c r="CL27" s="524">
        <v>52.603036876355745</v>
      </c>
      <c r="CM27" s="524">
        <v>53.971789161098741</v>
      </c>
      <c r="CN27" s="524">
        <v>52.271034996276988</v>
      </c>
      <c r="CO27" s="524">
        <v>53.784095274683054</v>
      </c>
      <c r="CP27" s="524">
        <v>55.087440381558025</v>
      </c>
      <c r="CQ27" s="524">
        <v>54.857142857142861</v>
      </c>
      <c r="CR27" s="524">
        <v>53.443983402489629</v>
      </c>
      <c r="CS27" s="524">
        <v>53.433835845896148</v>
      </c>
    </row>
    <row r="28" spans="1:97" customFormat="1" x14ac:dyDescent="0.2">
      <c r="A28" s="506" t="s">
        <v>119</v>
      </c>
      <c r="B28" s="524" t="s">
        <v>55</v>
      </c>
      <c r="C28" s="524" t="s">
        <v>55</v>
      </c>
      <c r="D28" s="524" t="s">
        <v>55</v>
      </c>
      <c r="E28" s="524" t="s">
        <v>55</v>
      </c>
      <c r="F28" s="524" t="s">
        <v>55</v>
      </c>
      <c r="G28" s="524" t="s">
        <v>55</v>
      </c>
      <c r="H28" s="524" t="s">
        <v>55</v>
      </c>
      <c r="I28" s="524" t="s">
        <v>55</v>
      </c>
      <c r="J28" s="524" t="s">
        <v>55</v>
      </c>
      <c r="K28" s="524" t="s">
        <v>55</v>
      </c>
      <c r="L28" s="524" t="s">
        <v>55</v>
      </c>
      <c r="M28" s="524" t="s">
        <v>55</v>
      </c>
      <c r="N28" s="524" t="s">
        <v>55</v>
      </c>
      <c r="O28" s="524" t="s">
        <v>55</v>
      </c>
      <c r="P28" s="524" t="s">
        <v>55</v>
      </c>
      <c r="Q28" s="524" t="s">
        <v>55</v>
      </c>
      <c r="R28" s="524" t="s">
        <v>55</v>
      </c>
      <c r="S28" s="524" t="s">
        <v>55</v>
      </c>
      <c r="T28" s="524" t="s">
        <v>55</v>
      </c>
      <c r="U28" s="524" t="s">
        <v>55</v>
      </c>
      <c r="V28" s="524" t="s">
        <v>55</v>
      </c>
      <c r="W28" s="524" t="s">
        <v>55</v>
      </c>
      <c r="X28" s="524" t="s">
        <v>55</v>
      </c>
      <c r="Y28" s="524" t="s">
        <v>55</v>
      </c>
      <c r="Z28" s="524" t="s">
        <v>55</v>
      </c>
      <c r="AA28" s="524" t="s">
        <v>55</v>
      </c>
      <c r="AB28" s="524" t="s">
        <v>55</v>
      </c>
      <c r="AC28" s="524" t="s">
        <v>55</v>
      </c>
      <c r="AD28" s="524" t="s">
        <v>55</v>
      </c>
      <c r="AE28" s="524" t="s">
        <v>55</v>
      </c>
      <c r="AF28" s="524" t="s">
        <v>55</v>
      </c>
      <c r="AG28" s="524" t="s">
        <v>55</v>
      </c>
      <c r="AH28" s="524">
        <v>68.310556545850659</v>
      </c>
      <c r="AI28" s="524">
        <v>68.85148514851484</v>
      </c>
      <c r="AJ28" s="524">
        <v>69.17248255234297</v>
      </c>
      <c r="AK28" s="524">
        <v>69.93361967981258</v>
      </c>
      <c r="AL28" s="524">
        <v>70.444134634534947</v>
      </c>
      <c r="AM28" s="524">
        <v>70.850767085076711</v>
      </c>
      <c r="AN28" s="524">
        <v>70.4375</v>
      </c>
      <c r="AO28" s="524">
        <v>70.8138048572646</v>
      </c>
      <c r="AP28" s="524">
        <v>70.879363676535561</v>
      </c>
      <c r="AQ28" s="524">
        <v>70.707070707070713</v>
      </c>
      <c r="AR28" s="524">
        <v>71.591720199857249</v>
      </c>
      <c r="AS28" s="524">
        <v>72.297624818225884</v>
      </c>
      <c r="AT28" s="524">
        <v>70.630407911001242</v>
      </c>
      <c r="AU28" s="524">
        <v>71.481849825957227</v>
      </c>
      <c r="AV28" s="524">
        <v>71.72004132231406</v>
      </c>
      <c r="AW28" s="524">
        <v>72.659574468085111</v>
      </c>
      <c r="AX28" s="524">
        <v>72.114837976122786</v>
      </c>
      <c r="AY28" s="524">
        <v>71.898734177215189</v>
      </c>
      <c r="AZ28" s="524">
        <v>71.693272519954391</v>
      </c>
      <c r="BA28" s="524">
        <v>70.872406933788014</v>
      </c>
      <c r="BB28" s="524">
        <v>70.669745958429559</v>
      </c>
      <c r="BC28" s="524">
        <v>70.965058236272881</v>
      </c>
      <c r="BD28" s="524">
        <v>70.226096431490063</v>
      </c>
      <c r="BE28" s="524">
        <v>69.892197125256672</v>
      </c>
      <c r="BF28" s="524">
        <v>69.790351098762315</v>
      </c>
      <c r="BG28" s="524">
        <v>69.795627376425855</v>
      </c>
      <c r="BH28" s="524">
        <v>69.185499058380415</v>
      </c>
      <c r="BI28" s="524">
        <v>70.411985018726597</v>
      </c>
      <c r="BJ28" s="524">
        <v>69.745903585846591</v>
      </c>
      <c r="BK28" s="524">
        <v>70.172978027115477</v>
      </c>
      <c r="BL28" s="524">
        <v>69.171297414834498</v>
      </c>
      <c r="BM28" s="524">
        <v>68.454724409448815</v>
      </c>
      <c r="BN28" s="524">
        <v>68.332108743570913</v>
      </c>
      <c r="BO28" s="524">
        <v>67.740372971663845</v>
      </c>
      <c r="BP28" s="524">
        <v>67.643407002731564</v>
      </c>
      <c r="BQ28" s="524">
        <v>68.194340095166538</v>
      </c>
      <c r="BR28" s="524">
        <v>67.513513513513516</v>
      </c>
      <c r="BS28" s="524">
        <v>67.406605305901451</v>
      </c>
      <c r="BT28" s="524">
        <v>67.740189445196208</v>
      </c>
      <c r="BU28" s="524">
        <v>67.951873120043743</v>
      </c>
      <c r="BV28" s="524">
        <v>67.587939698492463</v>
      </c>
      <c r="BW28" s="524">
        <v>67.945945945945951</v>
      </c>
      <c r="BX28" s="524">
        <v>68.054794520547944</v>
      </c>
      <c r="BY28" s="524">
        <v>67.502850627137974</v>
      </c>
      <c r="BZ28" s="524">
        <v>67.455089820359277</v>
      </c>
      <c r="CA28" s="524">
        <v>68.158047646717023</v>
      </c>
      <c r="CB28" s="524">
        <v>69.549867608120024</v>
      </c>
      <c r="CC28" s="524">
        <v>68.261131167268346</v>
      </c>
      <c r="CD28" s="524">
        <v>69.873722188815393</v>
      </c>
      <c r="CE28" s="524">
        <v>70.126433401940602</v>
      </c>
      <c r="CF28" s="524">
        <v>70.848484848484844</v>
      </c>
      <c r="CG28" s="524">
        <v>70.58267716535434</v>
      </c>
      <c r="CH28" s="524">
        <v>70.184525736484304</v>
      </c>
      <c r="CI28" s="524">
        <v>71.461038961038952</v>
      </c>
      <c r="CJ28" s="524">
        <v>71.30464954892436</v>
      </c>
      <c r="CK28" s="524">
        <v>71.373102717966816</v>
      </c>
      <c r="CL28" s="524">
        <v>70.824295010845987</v>
      </c>
      <c r="CM28" s="524">
        <v>70.786933927245727</v>
      </c>
      <c r="CN28" s="524">
        <v>71.258376768428889</v>
      </c>
      <c r="CO28" s="524">
        <v>73.107952362658466</v>
      </c>
      <c r="CP28" s="524">
        <v>72.337042925278212</v>
      </c>
      <c r="CQ28" s="524">
        <v>72.857142857142847</v>
      </c>
      <c r="CR28" s="524">
        <v>72.572614107883808</v>
      </c>
      <c r="CS28" s="524">
        <v>71.817420435510897</v>
      </c>
    </row>
    <row r="29" spans="1:97" customFormat="1" x14ac:dyDescent="0.2">
      <c r="A29" s="506" t="s">
        <v>559</v>
      </c>
      <c r="B29" s="524">
        <v>15.459345300950369</v>
      </c>
      <c r="C29" s="524">
        <v>15.228113440197289</v>
      </c>
      <c r="D29" s="524">
        <v>14.333402879198831</v>
      </c>
      <c r="E29" s="524">
        <v>13.473552686380675</v>
      </c>
      <c r="F29" s="524">
        <v>11.224707135250265</v>
      </c>
      <c r="G29" s="524">
        <v>9.8248611704399824</v>
      </c>
      <c r="H29" s="524">
        <v>10.10593220338983</v>
      </c>
      <c r="I29" s="524">
        <v>9.5376926280716372</v>
      </c>
      <c r="J29" s="524">
        <v>10.92</v>
      </c>
      <c r="K29" s="524">
        <v>11.631631631631631</v>
      </c>
      <c r="L29" s="524">
        <v>11.489795918367347</v>
      </c>
      <c r="M29" s="524">
        <v>11.668070766638584</v>
      </c>
      <c r="N29" s="524">
        <v>10.433634162447722</v>
      </c>
      <c r="O29" s="524">
        <v>10.273348519362187</v>
      </c>
      <c r="P29" s="524">
        <v>9.5983662355343764</v>
      </c>
      <c r="Q29" s="524">
        <v>9.8250336473755038</v>
      </c>
      <c r="R29" s="524">
        <v>9.7725737446521048</v>
      </c>
      <c r="S29" s="524">
        <v>9.3416370106761573</v>
      </c>
      <c r="T29" s="524">
        <v>9.476474486414844</v>
      </c>
      <c r="U29" s="524">
        <v>9.3988145639288749</v>
      </c>
      <c r="V29" s="524">
        <v>9.7560975609756095</v>
      </c>
      <c r="W29" s="524">
        <v>9.8328025477707008</v>
      </c>
      <c r="X29" s="524">
        <v>10.290391736503606</v>
      </c>
      <c r="Y29" s="524">
        <v>10.800079412348621</v>
      </c>
      <c r="Z29" s="524">
        <v>10.925349922239501</v>
      </c>
      <c r="AA29" s="524">
        <v>10.752479097802839</v>
      </c>
      <c r="AB29" s="524">
        <v>10.186457311089303</v>
      </c>
      <c r="AC29" s="524">
        <v>9.4022289766970619</v>
      </c>
      <c r="AD29" s="524">
        <v>9.1958762886597931</v>
      </c>
      <c r="AE29" s="524">
        <v>9.4534711964549487</v>
      </c>
      <c r="AF29" s="524">
        <v>9.224772628843656</v>
      </c>
      <c r="AG29" s="524">
        <v>9.1460674157303377</v>
      </c>
      <c r="AH29" s="524">
        <v>8.6915222037520774</v>
      </c>
      <c r="AI29" s="524">
        <v>8.6198305929247638</v>
      </c>
      <c r="AJ29" s="524">
        <v>8.9544895448954485</v>
      </c>
      <c r="AK29" s="524">
        <v>9.625308503477676</v>
      </c>
      <c r="AL29" s="524">
        <v>9.4849785407725324</v>
      </c>
      <c r="AM29" s="524">
        <v>9.3886918422699761</v>
      </c>
      <c r="AN29" s="524">
        <v>9.3542158335121215</v>
      </c>
      <c r="AO29" s="524">
        <v>9.1521486643437857</v>
      </c>
      <c r="AP29" s="524">
        <v>10.323383084577115</v>
      </c>
      <c r="AQ29" s="524">
        <v>11.902834008097166</v>
      </c>
      <c r="AR29" s="524">
        <v>12.909660872043316</v>
      </c>
      <c r="AS29" s="524">
        <v>13.673232908458866</v>
      </c>
      <c r="AT29" s="524">
        <v>14.302635475273911</v>
      </c>
      <c r="AU29" s="524">
        <v>13.474970896391152</v>
      </c>
      <c r="AV29" s="524">
        <v>15.212264150943398</v>
      </c>
      <c r="AW29" s="524">
        <v>15.708358032009484</v>
      </c>
      <c r="AX29" s="524">
        <v>17.085577498503891</v>
      </c>
      <c r="AY29" s="524">
        <v>17.918192918192918</v>
      </c>
      <c r="AZ29" s="524">
        <v>17.118997912317326</v>
      </c>
      <c r="BA29" s="524">
        <v>17.993489197987568</v>
      </c>
      <c r="BB29" s="524">
        <v>16.68581275129236</v>
      </c>
      <c r="BC29" s="524">
        <v>17.017691659646168</v>
      </c>
      <c r="BD29" s="524">
        <v>17.209944751381215</v>
      </c>
      <c r="BE29" s="524">
        <v>18.301687763713083</v>
      </c>
      <c r="BF29" s="524">
        <v>18.552265249303971</v>
      </c>
      <c r="BG29" s="524">
        <v>19.009272816007808</v>
      </c>
      <c r="BH29" s="524">
        <v>18.724526492447854</v>
      </c>
      <c r="BI29" s="524">
        <v>17.942407088358355</v>
      </c>
      <c r="BJ29" s="524">
        <v>18.08136614766449</v>
      </c>
      <c r="BK29" s="524">
        <v>17.607973421926911</v>
      </c>
      <c r="BL29" s="524">
        <v>18.796394485683987</v>
      </c>
      <c r="BM29" s="524">
        <v>18.075245365321702</v>
      </c>
      <c r="BN29" s="524">
        <v>19.041206571505519</v>
      </c>
      <c r="BO29" s="524">
        <v>19.102990033222593</v>
      </c>
      <c r="BP29" s="524">
        <v>17.724583109198495</v>
      </c>
      <c r="BQ29" s="524">
        <v>17.594594594594597</v>
      </c>
      <c r="BR29" s="524">
        <v>16.420118343195266</v>
      </c>
      <c r="BS29" s="524">
        <v>15.748031496062993</v>
      </c>
      <c r="BT29" s="524">
        <v>15.590062111801242</v>
      </c>
      <c r="BU29" s="524">
        <v>16.069221260815823</v>
      </c>
      <c r="BV29" s="524">
        <v>15.289620699794179</v>
      </c>
      <c r="BW29" s="524">
        <v>16.556291390728479</v>
      </c>
      <c r="BX29" s="524">
        <v>17.607487569464755</v>
      </c>
      <c r="BY29" s="524">
        <v>17.382291975125852</v>
      </c>
      <c r="BZ29" s="524">
        <v>18.282548476454295</v>
      </c>
      <c r="CA29" s="524">
        <v>17.336217552533991</v>
      </c>
      <c r="CB29" s="524">
        <v>16.6875</v>
      </c>
      <c r="CC29" s="524">
        <v>17.473287240729103</v>
      </c>
      <c r="CD29" s="524">
        <v>17.663125948406677</v>
      </c>
      <c r="CE29" s="524">
        <v>18.445988629185091</v>
      </c>
      <c r="CF29" s="524">
        <v>19.335869941196819</v>
      </c>
      <c r="CG29" s="524">
        <v>19.912312751187429</v>
      </c>
      <c r="CH29" s="524">
        <v>20.838183934807915</v>
      </c>
      <c r="CI29" s="524">
        <v>21.03950103950104</v>
      </c>
      <c r="CJ29" s="524">
        <v>21.573301549463647</v>
      </c>
      <c r="CK29" s="524">
        <v>20.575309628445865</v>
      </c>
      <c r="CL29" s="524">
        <v>20.527859237536656</v>
      </c>
      <c r="CM29" s="524">
        <v>20.713989207139893</v>
      </c>
      <c r="CN29" s="524">
        <v>20.058503969912245</v>
      </c>
      <c r="CO29" s="524">
        <v>22.03961230509903</v>
      </c>
      <c r="CP29" s="524">
        <v>22.026800670016751</v>
      </c>
      <c r="CQ29" s="524">
        <v>21.680101824352992</v>
      </c>
      <c r="CR29" s="524">
        <v>21.914248592464268</v>
      </c>
      <c r="CS29" s="524">
        <v>21.035747021081576</v>
      </c>
    </row>
    <row r="30" spans="1:97" customFormat="1" x14ac:dyDescent="0.2">
      <c r="A30" s="506" t="s">
        <v>127</v>
      </c>
      <c r="B30" s="524">
        <v>30.813093980992605</v>
      </c>
      <c r="C30" s="524">
        <v>31.093300452116729</v>
      </c>
      <c r="D30" s="524">
        <v>32.21364489881077</v>
      </c>
      <c r="E30" s="524">
        <v>33.090379008746353</v>
      </c>
      <c r="F30" s="524">
        <v>34.313099041533548</v>
      </c>
      <c r="G30" s="524">
        <v>34.237505339598464</v>
      </c>
      <c r="H30" s="524">
        <v>33.050847457627121</v>
      </c>
      <c r="I30" s="524">
        <v>32.153269471053733</v>
      </c>
      <c r="J30" s="524">
        <v>30.06</v>
      </c>
      <c r="K30" s="524">
        <v>29.52952952952953</v>
      </c>
      <c r="L30" s="524">
        <v>28.877551020408166</v>
      </c>
      <c r="M30" s="524">
        <v>28.117101937657964</v>
      </c>
      <c r="N30" s="524">
        <v>28.329297820823246</v>
      </c>
      <c r="O30" s="524">
        <v>27.517084282460136</v>
      </c>
      <c r="P30" s="524">
        <v>27.229407760381214</v>
      </c>
      <c r="Q30" s="524">
        <v>26.155226558995064</v>
      </c>
      <c r="R30" s="524">
        <v>25.714929070029275</v>
      </c>
      <c r="S30" s="524">
        <v>24.666370106761565</v>
      </c>
      <c r="T30" s="524">
        <v>24.983432736911862</v>
      </c>
      <c r="U30" s="524">
        <v>24.132091447925486</v>
      </c>
      <c r="V30" s="524">
        <v>22.736668044646549</v>
      </c>
      <c r="W30" s="524">
        <v>22.671178343949045</v>
      </c>
      <c r="X30" s="524">
        <v>21.165464821672188</v>
      </c>
      <c r="Y30" s="524">
        <v>21.083978558665873</v>
      </c>
      <c r="Z30" s="524">
        <v>20.256609642301708</v>
      </c>
      <c r="AA30" s="524">
        <v>19.1716896752868</v>
      </c>
      <c r="AB30" s="524">
        <v>18.58684985279686</v>
      </c>
      <c r="AC30" s="524">
        <v>18.216818642350557</v>
      </c>
      <c r="AD30" s="524">
        <v>18.329896907216494</v>
      </c>
      <c r="AE30" s="524">
        <v>18.590419919814309</v>
      </c>
      <c r="AF30" s="524">
        <v>18.969250757903854</v>
      </c>
      <c r="AG30" s="524">
        <v>19.662921348314608</v>
      </c>
      <c r="AH30" s="524">
        <v>20.23272381857041</v>
      </c>
      <c r="AI30" s="524">
        <v>20.328849028400597</v>
      </c>
      <c r="AJ30" s="524">
        <v>21.402214022140221</v>
      </c>
      <c r="AK30" s="524">
        <v>19.856405654027373</v>
      </c>
      <c r="AL30" s="524">
        <v>20.214592274678111</v>
      </c>
      <c r="AM30" s="524">
        <v>20.550803254746505</v>
      </c>
      <c r="AN30" s="524">
        <v>20.725166273331901</v>
      </c>
      <c r="AO30" s="524">
        <v>22.090592334494772</v>
      </c>
      <c r="AP30" s="524">
        <v>23.781094527363184</v>
      </c>
      <c r="AQ30" s="524">
        <v>24.318488529014846</v>
      </c>
      <c r="AR30" s="524">
        <v>24.593901396409233</v>
      </c>
      <c r="AS30" s="524">
        <v>24.362688296639629</v>
      </c>
      <c r="AT30" s="524">
        <v>23.600829138288422</v>
      </c>
      <c r="AU30" s="524">
        <v>22.962747380675204</v>
      </c>
      <c r="AV30" s="524">
        <v>21.580188679245282</v>
      </c>
      <c r="AW30" s="524">
        <v>22.050978067575578</v>
      </c>
      <c r="AX30" s="524">
        <v>21.51406343506882</v>
      </c>
      <c r="AY30" s="524">
        <v>22.405372405372407</v>
      </c>
      <c r="AZ30" s="524">
        <v>23.382045929018787</v>
      </c>
      <c r="BA30" s="524">
        <v>23.024563480319621</v>
      </c>
      <c r="BB30" s="524">
        <v>23.004020677771393</v>
      </c>
      <c r="BC30" s="524">
        <v>21.679303566413928</v>
      </c>
      <c r="BD30" s="524">
        <v>20.994475138121548</v>
      </c>
      <c r="BE30" s="524">
        <v>19.356540084388186</v>
      </c>
      <c r="BF30" s="524">
        <v>18.172614527967603</v>
      </c>
      <c r="BG30" s="524">
        <v>17.398731088335772</v>
      </c>
      <c r="BH30" s="524">
        <v>17.094222009110524</v>
      </c>
      <c r="BI30" s="524">
        <v>18.311592419394536</v>
      </c>
      <c r="BJ30" s="524">
        <v>18.910095429432445</v>
      </c>
      <c r="BK30" s="524">
        <v>19.473549706107846</v>
      </c>
      <c r="BL30" s="524">
        <v>18.637327677624601</v>
      </c>
      <c r="BM30" s="524">
        <v>17.884405670665213</v>
      </c>
      <c r="BN30" s="524">
        <v>16.994344196067871</v>
      </c>
      <c r="BO30" s="524">
        <v>16.666666666666664</v>
      </c>
      <c r="BP30" s="524">
        <v>18.128025820333512</v>
      </c>
      <c r="BQ30" s="524">
        <v>18.027027027027025</v>
      </c>
      <c r="BR30" s="524">
        <v>19.171597633136095</v>
      </c>
      <c r="BS30" s="524">
        <v>20.896426408237431</v>
      </c>
      <c r="BT30" s="524">
        <v>21.801242236024844</v>
      </c>
      <c r="BU30" s="524">
        <v>22.929542645241039</v>
      </c>
      <c r="BV30" s="524">
        <v>23.052043516612759</v>
      </c>
      <c r="BW30" s="524">
        <v>23.207601497264612</v>
      </c>
      <c r="BX30" s="524">
        <v>23.398654577361803</v>
      </c>
      <c r="BY30" s="524">
        <v>24.370743263251406</v>
      </c>
      <c r="BZ30" s="524">
        <v>25.915666358879658</v>
      </c>
      <c r="CA30" s="524">
        <v>27.503090234857847</v>
      </c>
      <c r="CB30" s="524">
        <v>28.65625</v>
      </c>
      <c r="CC30" s="524">
        <v>30.169704588309237</v>
      </c>
      <c r="CD30" s="524">
        <v>29.590288315629742</v>
      </c>
      <c r="CE30" s="524">
        <v>29.437776373973467</v>
      </c>
      <c r="CF30" s="524">
        <v>29.539951573849876</v>
      </c>
      <c r="CG30" s="524">
        <v>28.717573986116186</v>
      </c>
      <c r="CH30" s="524">
        <v>28.831975164920447</v>
      </c>
      <c r="CI30" s="524">
        <v>28.482328482328484</v>
      </c>
      <c r="CJ30" s="524">
        <v>27.612236789829165</v>
      </c>
      <c r="CK30" s="524">
        <v>29.444666400319619</v>
      </c>
      <c r="CL30" s="524">
        <v>31.126937578550486</v>
      </c>
      <c r="CM30" s="524">
        <v>31.548360315483603</v>
      </c>
      <c r="CN30" s="524">
        <v>32.804011700793986</v>
      </c>
      <c r="CO30" s="524">
        <v>31.184155077960391</v>
      </c>
      <c r="CP30" s="524">
        <v>30.443886097152429</v>
      </c>
      <c r="CQ30" s="524">
        <v>31.862537123462026</v>
      </c>
      <c r="CR30" s="524">
        <v>32.005197055002164</v>
      </c>
      <c r="CS30" s="524">
        <v>32.997250229147575</v>
      </c>
    </row>
    <row r="31" spans="1:97" customFormat="1" x14ac:dyDescent="0.2">
      <c r="A31" s="506" t="s">
        <v>128</v>
      </c>
      <c r="B31" s="524">
        <v>28.891235480464626</v>
      </c>
      <c r="C31" s="524">
        <v>29.387587340731606</v>
      </c>
      <c r="D31" s="524">
        <v>29.939495097016483</v>
      </c>
      <c r="E31" s="524">
        <v>30.070803831736775</v>
      </c>
      <c r="F31" s="524">
        <v>31.203407880724178</v>
      </c>
      <c r="G31" s="524">
        <v>33.233660828705681</v>
      </c>
      <c r="H31" s="524">
        <v>34.322033898305079</v>
      </c>
      <c r="I31" s="524">
        <v>35.08954602249063</v>
      </c>
      <c r="J31" s="524">
        <v>34.699999999999996</v>
      </c>
      <c r="K31" s="524">
        <v>32.372372372372368</v>
      </c>
      <c r="L31" s="524">
        <v>30.816326530612244</v>
      </c>
      <c r="M31" s="524">
        <v>31.002527379949452</v>
      </c>
      <c r="N31" s="524">
        <v>30.552498349108522</v>
      </c>
      <c r="O31" s="524">
        <v>31.708428246013671</v>
      </c>
      <c r="P31" s="524">
        <v>32.924892216927617</v>
      </c>
      <c r="Q31" s="524">
        <v>33.938986092418126</v>
      </c>
      <c r="R31" s="524">
        <v>34.721909479846879</v>
      </c>
      <c r="S31" s="524">
        <v>37.277580071174377</v>
      </c>
      <c r="T31" s="524">
        <v>38.52440910094986</v>
      </c>
      <c r="U31" s="524">
        <v>40.770533446232008</v>
      </c>
      <c r="V31" s="524">
        <v>43.054981397271604</v>
      </c>
      <c r="W31" s="524">
        <v>41.859076433121018</v>
      </c>
      <c r="X31" s="524">
        <v>42.038588969011883</v>
      </c>
      <c r="Y31" s="524">
        <v>39.706174310105219</v>
      </c>
      <c r="Z31" s="524">
        <v>39.288491446345262</v>
      </c>
      <c r="AA31" s="524">
        <v>41.162745479292241</v>
      </c>
      <c r="AB31" s="524">
        <v>42.708537782139352</v>
      </c>
      <c r="AC31" s="524">
        <v>44.194528875379937</v>
      </c>
      <c r="AD31" s="524">
        <v>45.402061855670098</v>
      </c>
      <c r="AE31" s="524">
        <v>43.870014771048744</v>
      </c>
      <c r="AF31" s="524">
        <v>43.871805976613253</v>
      </c>
      <c r="AG31" s="524">
        <v>43.730337078651687</v>
      </c>
      <c r="AH31" s="524">
        <v>43.07765376395156</v>
      </c>
      <c r="AI31" s="524">
        <v>44.120577977080224</v>
      </c>
      <c r="AJ31" s="524">
        <v>44.354243542435427</v>
      </c>
      <c r="AK31" s="524">
        <v>46.914965223244337</v>
      </c>
      <c r="AL31" s="524">
        <v>48.090128755364809</v>
      </c>
      <c r="AM31" s="524">
        <v>48.967243897350308</v>
      </c>
      <c r="AN31" s="524">
        <v>48.744904526925552</v>
      </c>
      <c r="AO31" s="524">
        <v>47.549361207897796</v>
      </c>
      <c r="AP31" s="524">
        <v>45.522388059701491</v>
      </c>
      <c r="AQ31" s="524">
        <v>44.534412955465584</v>
      </c>
      <c r="AR31" s="524">
        <v>43.203191792533488</v>
      </c>
      <c r="AS31" s="524">
        <v>42.381228273464657</v>
      </c>
      <c r="AT31" s="524">
        <v>41.486526502813149</v>
      </c>
      <c r="AU31" s="524">
        <v>41.385331781140863</v>
      </c>
      <c r="AV31" s="524">
        <v>41.47995283018868</v>
      </c>
      <c r="AW31" s="524">
        <v>41.730883224659159</v>
      </c>
      <c r="AX31" s="524">
        <v>41.502094554159186</v>
      </c>
      <c r="AY31" s="524">
        <v>41.483516483516489</v>
      </c>
      <c r="AZ31" s="524">
        <v>41.843125559200715</v>
      </c>
      <c r="BA31" s="524">
        <v>40.662918023083755</v>
      </c>
      <c r="BB31" s="524">
        <v>42.102240091901209</v>
      </c>
      <c r="BC31" s="524">
        <v>43.162033136759334</v>
      </c>
      <c r="BD31" s="524">
        <v>43.729281767955804</v>
      </c>
      <c r="BE31" s="524">
        <v>45.147679324894511</v>
      </c>
      <c r="BF31" s="524">
        <v>46.292077954948113</v>
      </c>
      <c r="BG31" s="524">
        <v>45.998047828208882</v>
      </c>
      <c r="BH31" s="524">
        <v>45.984176456485251</v>
      </c>
      <c r="BI31" s="524">
        <v>45.360571006645337</v>
      </c>
      <c r="BJ31" s="524">
        <v>44.224008036162729</v>
      </c>
      <c r="BK31" s="524">
        <v>44.237158190646561</v>
      </c>
      <c r="BL31" s="524">
        <v>43.451749734888651</v>
      </c>
      <c r="BM31" s="524">
        <v>44.656488549618324</v>
      </c>
      <c r="BN31" s="524">
        <v>45.408025855103688</v>
      </c>
      <c r="BO31" s="524">
        <v>45.847176079734218</v>
      </c>
      <c r="BP31" s="524">
        <v>46.718665949435177</v>
      </c>
      <c r="BQ31" s="524">
        <v>47.162162162162161</v>
      </c>
      <c r="BR31" s="524">
        <v>46.68639053254438</v>
      </c>
      <c r="BS31" s="524">
        <v>45.850999394306477</v>
      </c>
      <c r="BT31" s="524">
        <v>45.12422360248447</v>
      </c>
      <c r="BU31" s="524">
        <v>43.294190358467247</v>
      </c>
      <c r="BV31" s="524">
        <v>42.075860041164361</v>
      </c>
      <c r="BW31" s="524">
        <v>40.080621940685283</v>
      </c>
      <c r="BX31" s="524">
        <v>38.666276689090381</v>
      </c>
      <c r="BY31" s="524">
        <v>38.762214983713356</v>
      </c>
      <c r="BZ31" s="524">
        <v>38.811942136041857</v>
      </c>
      <c r="CA31" s="524">
        <v>39.462299134734238</v>
      </c>
      <c r="CB31" s="524">
        <v>40.125</v>
      </c>
      <c r="CC31" s="524">
        <v>37.932118164676304</v>
      </c>
      <c r="CD31" s="524">
        <v>38.421851289833079</v>
      </c>
      <c r="CE31" s="524">
        <v>38.534428300694884</v>
      </c>
      <c r="CF31" s="524">
        <v>37.910757523348323</v>
      </c>
      <c r="CG31" s="524">
        <v>38.765071245889658</v>
      </c>
      <c r="CH31" s="524">
        <v>38.727202173069458</v>
      </c>
      <c r="CI31" s="524">
        <v>38.96049896049896</v>
      </c>
      <c r="CJ31" s="524">
        <v>38.379022646007151</v>
      </c>
      <c r="CK31" s="524">
        <v>37.874550539352775</v>
      </c>
      <c r="CL31" s="524">
        <v>37.033933808127358</v>
      </c>
      <c r="CM31" s="524">
        <v>35.948526359485264</v>
      </c>
      <c r="CN31" s="524">
        <v>35.478478896782285</v>
      </c>
      <c r="CO31" s="524">
        <v>34.513274336283182</v>
      </c>
      <c r="CP31" s="524">
        <v>33.458961474036855</v>
      </c>
      <c r="CQ31" s="524">
        <v>31.989817564700889</v>
      </c>
      <c r="CR31" s="524">
        <v>30.532698137721958</v>
      </c>
      <c r="CS31" s="524">
        <v>30.476626947754355</v>
      </c>
    </row>
    <row r="32" spans="1:97" customFormat="1" x14ac:dyDescent="0.2">
      <c r="A32" s="506" t="s">
        <v>129</v>
      </c>
      <c r="B32" s="524">
        <v>18.922914466737065</v>
      </c>
      <c r="C32" s="524">
        <v>18.598438142211261</v>
      </c>
      <c r="D32" s="524">
        <v>17.984560817859379</v>
      </c>
      <c r="E32" s="524">
        <v>17.846730528946271</v>
      </c>
      <c r="F32" s="524">
        <v>17.933972310969114</v>
      </c>
      <c r="G32" s="524">
        <v>17.577958137548055</v>
      </c>
      <c r="H32" s="524">
        <v>17.669491525423727</v>
      </c>
      <c r="I32" s="524">
        <v>18.388171595168679</v>
      </c>
      <c r="J32" s="524">
        <v>19.02</v>
      </c>
      <c r="K32" s="524">
        <v>20.7007007007007</v>
      </c>
      <c r="L32" s="524">
        <v>22.224489795918366</v>
      </c>
      <c r="M32" s="524">
        <v>22.577927548441448</v>
      </c>
      <c r="N32" s="524">
        <v>23.794849218578033</v>
      </c>
      <c r="O32" s="524">
        <v>23.917995444191344</v>
      </c>
      <c r="P32" s="524">
        <v>24.120717041071025</v>
      </c>
      <c r="Q32" s="524">
        <v>23.934499775684163</v>
      </c>
      <c r="R32" s="524">
        <v>24.296329655482999</v>
      </c>
      <c r="S32" s="524">
        <v>23.198398576512457</v>
      </c>
      <c r="T32" s="524">
        <v>21.957146012812018</v>
      </c>
      <c r="U32" s="524">
        <v>20.618120237087215</v>
      </c>
      <c r="V32" s="524">
        <v>19.0988011575031</v>
      </c>
      <c r="W32" s="524">
        <v>20.183121019108281</v>
      </c>
      <c r="X32" s="524">
        <v>20.873124147339698</v>
      </c>
      <c r="Y32" s="524">
        <v>22.612666269604922</v>
      </c>
      <c r="Z32" s="524">
        <v>24.047433903576984</v>
      </c>
      <c r="AA32" s="524">
        <v>23.721563289908616</v>
      </c>
      <c r="AB32" s="524">
        <v>23.25809617271835</v>
      </c>
      <c r="AC32" s="524">
        <v>23.282674772036476</v>
      </c>
      <c r="AD32" s="524">
        <v>22.185567010309278</v>
      </c>
      <c r="AE32" s="524">
        <v>23.317155518041783</v>
      </c>
      <c r="AF32" s="524">
        <v>23.603291468168038</v>
      </c>
      <c r="AG32" s="524">
        <v>22.853932584269661</v>
      </c>
      <c r="AH32" s="524">
        <v>23.082403229636668</v>
      </c>
      <c r="AI32" s="524">
        <v>21.798704534130543</v>
      </c>
      <c r="AJ32" s="524">
        <v>20.14760147601476</v>
      </c>
      <c r="AK32" s="524">
        <v>18.981377608256675</v>
      </c>
      <c r="AL32" s="524">
        <v>17.875536480686698</v>
      </c>
      <c r="AM32" s="524">
        <v>16.941372835384936</v>
      </c>
      <c r="AN32" s="524">
        <v>16.992061789315596</v>
      </c>
      <c r="AO32" s="524">
        <v>17.00348432055749</v>
      </c>
      <c r="AP32" s="524">
        <v>16.194029850746269</v>
      </c>
      <c r="AQ32" s="524">
        <v>15.033738191632928</v>
      </c>
      <c r="AR32" s="524">
        <v>15.161014534055287</v>
      </c>
      <c r="AS32" s="524">
        <v>15.034762456546929</v>
      </c>
      <c r="AT32" s="524">
        <v>15.753627480011845</v>
      </c>
      <c r="AU32" s="524">
        <v>16.850989522700814</v>
      </c>
      <c r="AV32" s="524">
        <v>16.15566037735849</v>
      </c>
      <c r="AW32" s="524">
        <v>14.967397747480735</v>
      </c>
      <c r="AX32" s="524">
        <v>14.841412327947337</v>
      </c>
      <c r="AY32" s="524">
        <v>13.553113553113553</v>
      </c>
      <c r="AZ32" s="524">
        <v>13.062928720548761</v>
      </c>
      <c r="BA32" s="524">
        <v>14.205386208937556</v>
      </c>
      <c r="BB32" s="524">
        <v>13.641585295807007</v>
      </c>
      <c r="BC32" s="524">
        <v>13.872507722549846</v>
      </c>
      <c r="BD32" s="524">
        <v>14.198895027624308</v>
      </c>
      <c r="BE32" s="524">
        <v>13.739451476793249</v>
      </c>
      <c r="BF32" s="524">
        <v>14.072386737534801</v>
      </c>
      <c r="BG32" s="524">
        <v>14.690092728160078</v>
      </c>
      <c r="BH32" s="524">
        <v>14.960441141213138</v>
      </c>
      <c r="BI32" s="524">
        <v>14.545902042825498</v>
      </c>
      <c r="BJ32" s="524">
        <v>14.866901054746359</v>
      </c>
      <c r="BK32" s="524">
        <v>14.61794019933555</v>
      </c>
      <c r="BL32" s="524">
        <v>14.554612937433722</v>
      </c>
      <c r="BM32" s="524">
        <v>15.076335877862595</v>
      </c>
      <c r="BN32" s="524">
        <v>13.65472663614328</v>
      </c>
      <c r="BO32" s="524">
        <v>13.482834994462904</v>
      </c>
      <c r="BP32" s="524">
        <v>12.587412587412588</v>
      </c>
      <c r="BQ32" s="524">
        <v>12.27027027027027</v>
      </c>
      <c r="BR32" s="524">
        <v>13.224852071005916</v>
      </c>
      <c r="BS32" s="524">
        <v>12.840702604482132</v>
      </c>
      <c r="BT32" s="524">
        <v>13.136645962732917</v>
      </c>
      <c r="BU32" s="524">
        <v>13.411619283065512</v>
      </c>
      <c r="BV32" s="524">
        <v>15.113201999411938</v>
      </c>
      <c r="BW32" s="524">
        <v>15.174200978980709</v>
      </c>
      <c r="BX32" s="524">
        <v>15.267622111728576</v>
      </c>
      <c r="BY32" s="524">
        <v>14.18418714835653</v>
      </c>
      <c r="BZ32" s="524">
        <v>11.418898122499231</v>
      </c>
      <c r="CA32" s="524">
        <v>10.506798516687269</v>
      </c>
      <c r="CB32" s="524">
        <v>9.15625</v>
      </c>
      <c r="CC32" s="524">
        <v>8.5480829666876179</v>
      </c>
      <c r="CD32" s="524">
        <v>8.2852807283763283</v>
      </c>
      <c r="CE32" s="524">
        <v>7.2646873025900183</v>
      </c>
      <c r="CF32" s="524">
        <v>7.333102732618471</v>
      </c>
      <c r="CG32" s="524">
        <v>7.4534161490683228</v>
      </c>
      <c r="CH32" s="524">
        <v>6.5968180054326737</v>
      </c>
      <c r="CI32" s="524">
        <v>6.1538461538461542</v>
      </c>
      <c r="CJ32" s="524">
        <v>5.7210965435041716</v>
      </c>
      <c r="CK32" s="524">
        <v>4.1949660407510994</v>
      </c>
      <c r="CL32" s="524">
        <v>3.4352744030163382</v>
      </c>
      <c r="CM32" s="524">
        <v>3.27936903279369</v>
      </c>
      <c r="CN32" s="524">
        <v>2.5073129962390306</v>
      </c>
      <c r="CO32" s="524">
        <v>2.6127265065318164</v>
      </c>
      <c r="CP32" s="524">
        <v>2.7219430485762146</v>
      </c>
      <c r="CQ32" s="524">
        <v>2.4183283835383964</v>
      </c>
      <c r="CR32" s="524">
        <v>2.6418362927674317</v>
      </c>
      <c r="CS32" s="524">
        <v>2.6581118240146653</v>
      </c>
    </row>
    <row r="33" spans="1:97" customFormat="1" x14ac:dyDescent="0.2">
      <c r="A33" s="506" t="s">
        <v>130</v>
      </c>
      <c r="B33" s="524">
        <v>5.9134107708553323</v>
      </c>
      <c r="C33" s="524">
        <v>5.6925606247431153</v>
      </c>
      <c r="D33" s="524">
        <v>5.5288963071145423</v>
      </c>
      <c r="E33" s="524">
        <v>5.5185339441899215</v>
      </c>
      <c r="F33" s="524">
        <v>5.3248136315228969</v>
      </c>
      <c r="G33" s="524">
        <v>5.1260145237078172</v>
      </c>
      <c r="H33" s="524">
        <v>4.851694915254237</v>
      </c>
      <c r="I33" s="524">
        <v>4.8313202832153266</v>
      </c>
      <c r="J33" s="524">
        <v>5.3</v>
      </c>
      <c r="K33" s="524">
        <v>5.7657657657657655</v>
      </c>
      <c r="L33" s="524">
        <v>6.5918367346938771</v>
      </c>
      <c r="M33" s="524">
        <v>6.6343723673125519</v>
      </c>
      <c r="N33" s="524">
        <v>6.8897204490424828</v>
      </c>
      <c r="O33" s="524">
        <v>6.5831435079726646</v>
      </c>
      <c r="P33" s="524">
        <v>6.1266167460857721</v>
      </c>
      <c r="Q33" s="524">
        <v>6.1462539255271427</v>
      </c>
      <c r="R33" s="524">
        <v>5.4942580499887415</v>
      </c>
      <c r="S33" s="524">
        <v>5.5160142348754455</v>
      </c>
      <c r="T33" s="524">
        <v>5.0585376629114203</v>
      </c>
      <c r="U33" s="524">
        <v>5.0804403048264186</v>
      </c>
      <c r="V33" s="524">
        <v>5.3534518396031423</v>
      </c>
      <c r="W33" s="524">
        <v>5.4538216560509554</v>
      </c>
      <c r="X33" s="524">
        <v>5.632430325472618</v>
      </c>
      <c r="Y33" s="524">
        <v>5.7971014492753623</v>
      </c>
      <c r="Z33" s="524">
        <v>5.482115085536547</v>
      </c>
      <c r="AA33" s="524">
        <v>5.1915224577095085</v>
      </c>
      <c r="AB33" s="524">
        <v>5.2600588812561337</v>
      </c>
      <c r="AC33" s="524">
        <v>4.9037487335359673</v>
      </c>
      <c r="AD33" s="524">
        <v>4.8865979381443294</v>
      </c>
      <c r="AE33" s="524">
        <v>4.7689385946402192</v>
      </c>
      <c r="AF33" s="524">
        <v>4.3308791684711991</v>
      </c>
      <c r="AG33" s="524">
        <v>4.606741573033708</v>
      </c>
      <c r="AH33" s="524">
        <v>4.9156969840892897</v>
      </c>
      <c r="AI33" s="524">
        <v>5.1320378674638762</v>
      </c>
      <c r="AJ33" s="524">
        <v>5.1414514145141448</v>
      </c>
      <c r="AK33" s="524">
        <v>4.6219430109939426</v>
      </c>
      <c r="AL33" s="524">
        <v>4.3347639484978542</v>
      </c>
      <c r="AM33" s="524">
        <v>4.1518881702482791</v>
      </c>
      <c r="AN33" s="524">
        <v>4.1836515769148246</v>
      </c>
      <c r="AO33" s="524">
        <v>4.2044134727061557</v>
      </c>
      <c r="AP33" s="524">
        <v>4.1791044776119408</v>
      </c>
      <c r="AQ33" s="524">
        <v>4.2105263157894735</v>
      </c>
      <c r="AR33" s="524">
        <v>4.1322314049586781</v>
      </c>
      <c r="AS33" s="524">
        <v>4.5480880648899182</v>
      </c>
      <c r="AT33" s="524">
        <v>4.8563814036126738</v>
      </c>
      <c r="AU33" s="524">
        <v>5.3259604190919667</v>
      </c>
      <c r="AV33" s="524">
        <v>5.5719339622641506</v>
      </c>
      <c r="AW33" s="524">
        <v>5.5423829282750443</v>
      </c>
      <c r="AX33" s="524">
        <v>5.0568521843207659</v>
      </c>
      <c r="AY33" s="524">
        <v>4.6398046398046402</v>
      </c>
      <c r="AZ33" s="524">
        <v>4.5929018789144047</v>
      </c>
      <c r="BA33" s="524">
        <v>4.1136430896715002</v>
      </c>
      <c r="BB33" s="524">
        <v>4.5663411832280305</v>
      </c>
      <c r="BC33" s="524">
        <v>4.2684639146307219</v>
      </c>
      <c r="BD33" s="524">
        <v>3.867403314917127</v>
      </c>
      <c r="BE33" s="524">
        <v>3.4546413502109705</v>
      </c>
      <c r="BF33" s="524">
        <v>2.9106555302455073</v>
      </c>
      <c r="BG33" s="524">
        <v>2.9038555392874574</v>
      </c>
      <c r="BH33" s="524">
        <v>3.236633900743227</v>
      </c>
      <c r="BI33" s="524">
        <v>3.8395274427762733</v>
      </c>
      <c r="BJ33" s="524">
        <v>3.917629331993973</v>
      </c>
      <c r="BK33" s="524">
        <v>4.0633784819831336</v>
      </c>
      <c r="BL33" s="524">
        <v>4.559915164369035</v>
      </c>
      <c r="BM33" s="524">
        <v>4.3075245365321706</v>
      </c>
      <c r="BN33" s="524">
        <v>4.9016967411796388</v>
      </c>
      <c r="BO33" s="524">
        <v>4.9003322259136217</v>
      </c>
      <c r="BP33" s="524">
        <v>4.8413125336202265</v>
      </c>
      <c r="BQ33" s="524">
        <v>4.9459459459459465</v>
      </c>
      <c r="BR33" s="524">
        <v>4.4970414201183431</v>
      </c>
      <c r="BS33" s="524">
        <v>4.6638400969109632</v>
      </c>
      <c r="BT33" s="524">
        <v>4.3478260869565215</v>
      </c>
      <c r="BU33" s="524">
        <v>4.2954264524103829</v>
      </c>
      <c r="BV33" s="524">
        <v>4.4692737430167595</v>
      </c>
      <c r="BW33" s="524">
        <v>4.9812841923409161</v>
      </c>
      <c r="BX33" s="524">
        <v>5.0599590523544897</v>
      </c>
      <c r="BY33" s="524">
        <v>5.3005626295528572</v>
      </c>
      <c r="BZ33" s="524">
        <v>5.5709449061249616</v>
      </c>
      <c r="CA33" s="524">
        <v>5.1915945611866503</v>
      </c>
      <c r="CB33" s="524">
        <v>5.375</v>
      </c>
      <c r="CC33" s="524">
        <v>5.8768070395977379</v>
      </c>
      <c r="CD33" s="524">
        <v>6.0394537177541725</v>
      </c>
      <c r="CE33" s="524">
        <v>6.3171193935565375</v>
      </c>
      <c r="CF33" s="524">
        <v>5.8803182289865097</v>
      </c>
      <c r="CG33" s="524">
        <v>5.1516258677383995</v>
      </c>
      <c r="CH33" s="524">
        <v>5.0058207217694992</v>
      </c>
      <c r="CI33" s="524">
        <v>5.3638253638253639</v>
      </c>
      <c r="CJ33" s="524">
        <v>6.7143424711958684</v>
      </c>
      <c r="CK33" s="524">
        <v>7.9105073911306434</v>
      </c>
      <c r="CL33" s="524">
        <v>7.8759949727691669</v>
      </c>
      <c r="CM33" s="524">
        <v>8.5097550850975505</v>
      </c>
      <c r="CN33" s="524">
        <v>9.1516924362724605</v>
      </c>
      <c r="CO33" s="524">
        <v>9.6502317741255794</v>
      </c>
      <c r="CP33" s="524">
        <v>11.348408710217756</v>
      </c>
      <c r="CQ33" s="524">
        <v>12.049215103945695</v>
      </c>
      <c r="CR33" s="524">
        <v>12.906019922044177</v>
      </c>
      <c r="CS33" s="524">
        <v>12.832263978001833</v>
      </c>
    </row>
    <row r="34" spans="1:97" customFormat="1" x14ac:dyDescent="0.2">
      <c r="A34" s="506" t="s">
        <v>570</v>
      </c>
      <c r="B34" s="524">
        <v>29.313264346190028</v>
      </c>
      <c r="C34" s="524">
        <v>29.028988445165215</v>
      </c>
      <c r="D34" s="524">
        <v>29.005059021922431</v>
      </c>
      <c r="E34" s="524">
        <v>28.279821390601747</v>
      </c>
      <c r="F34" s="524">
        <v>28.870116156283</v>
      </c>
      <c r="G34" s="524">
        <v>28.997122893547061</v>
      </c>
      <c r="H34" s="524">
        <v>27.107679465776297</v>
      </c>
      <c r="I34" s="524">
        <v>26.202874401166426</v>
      </c>
      <c r="J34" s="524">
        <v>23.242437153813377</v>
      </c>
      <c r="K34" s="524">
        <v>21.602564102564102</v>
      </c>
      <c r="L34" s="524">
        <v>22.080949353676626</v>
      </c>
      <c r="M34" s="524">
        <v>21.837882892269221</v>
      </c>
      <c r="N34" s="524">
        <v>24.224224224224226</v>
      </c>
      <c r="O34" s="524">
        <v>26.182838813151566</v>
      </c>
      <c r="P34" s="524">
        <v>26.901062959934585</v>
      </c>
      <c r="Q34" s="524">
        <v>28.137523729171061</v>
      </c>
      <c r="R34" s="524">
        <v>28.108465608465611</v>
      </c>
      <c r="S34" s="524">
        <v>28.362973096215232</v>
      </c>
      <c r="T34" s="524">
        <v>27.838328792007268</v>
      </c>
      <c r="U34" s="524">
        <v>27.846395688300024</v>
      </c>
      <c r="V34" s="524">
        <v>27.715187021180711</v>
      </c>
      <c r="W34" s="524">
        <v>26.536064113980412</v>
      </c>
      <c r="X34" s="524">
        <v>26.315789473684209</v>
      </c>
      <c r="Y34" s="524">
        <v>26.958915713680643</v>
      </c>
      <c r="Z34" s="524">
        <v>27.191894127377996</v>
      </c>
      <c r="AA34" s="524">
        <v>27.692613975711726</v>
      </c>
      <c r="AB34" s="524">
        <v>28.284600389863545</v>
      </c>
      <c r="AC34" s="524">
        <v>28.256552819698172</v>
      </c>
      <c r="AD34" s="524">
        <v>28.451964216258261</v>
      </c>
      <c r="AE34" s="524">
        <v>28.65758754863813</v>
      </c>
      <c r="AF34" s="524">
        <v>27.626153544080111</v>
      </c>
      <c r="AG34" s="524">
        <v>26.693711967545642</v>
      </c>
      <c r="AH34" s="524">
        <v>25.567478332645482</v>
      </c>
      <c r="AI34" s="524">
        <v>26.034628378378379</v>
      </c>
      <c r="AJ34" s="524">
        <v>27.670639219934994</v>
      </c>
      <c r="AK34" s="524">
        <v>28.253540121375593</v>
      </c>
      <c r="AL34" s="524">
        <v>28.76484560570071</v>
      </c>
      <c r="AM34" s="524">
        <v>29.180164465487167</v>
      </c>
      <c r="AN34" s="524">
        <v>28.35343342357864</v>
      </c>
      <c r="AO34" s="524">
        <v>29.465888689407539</v>
      </c>
      <c r="AP34" s="524">
        <v>29.770336982185018</v>
      </c>
      <c r="AQ34" s="524">
        <v>29.403171953255423</v>
      </c>
      <c r="AR34" s="524">
        <v>30.873203175284274</v>
      </c>
      <c r="AS34" s="524">
        <v>30.685249709639955</v>
      </c>
      <c r="AT34" s="524">
        <v>31.251555113212241</v>
      </c>
      <c r="AU34" s="524">
        <v>32.019438444924411</v>
      </c>
      <c r="AV34" s="524">
        <v>31.679498146564018</v>
      </c>
      <c r="AW34" s="524">
        <v>31.043478260869566</v>
      </c>
      <c r="AX34" s="524">
        <v>32.109004739336491</v>
      </c>
      <c r="AY34" s="524">
        <v>32.489082969432317</v>
      </c>
      <c r="AZ34" s="524">
        <v>33.313679245283019</v>
      </c>
      <c r="BA34" s="524">
        <v>34.825133372851212</v>
      </c>
      <c r="BB34" s="524">
        <v>35.547576301615798</v>
      </c>
      <c r="BC34" s="524">
        <v>35.470085470085472</v>
      </c>
      <c r="BD34" s="524">
        <v>35.401133313450636</v>
      </c>
      <c r="BE34" s="524">
        <v>35.86860017756733</v>
      </c>
      <c r="BF34" s="524">
        <v>35.507038207411661</v>
      </c>
      <c r="BG34" s="524">
        <v>35.702247191011239</v>
      </c>
      <c r="BH34" s="524">
        <v>35.728101685548495</v>
      </c>
      <c r="BI34" s="524">
        <v>37.035083091532577</v>
      </c>
      <c r="BJ34" s="524">
        <v>36.902050113895221</v>
      </c>
      <c r="BK34" s="524">
        <v>37.554904831625187</v>
      </c>
      <c r="BL34" s="524">
        <v>37.137377127787104</v>
      </c>
      <c r="BM34" s="524">
        <v>35.687915333497415</v>
      </c>
      <c r="BN34" s="524">
        <v>35.082872928176798</v>
      </c>
      <c r="BO34" s="524">
        <v>34.909276769741886</v>
      </c>
      <c r="BP34" s="524">
        <v>35.843054082714744</v>
      </c>
      <c r="BQ34" s="524">
        <v>35.496183206106871</v>
      </c>
      <c r="BR34" s="524">
        <v>36.924319956908157</v>
      </c>
      <c r="BS34" s="524">
        <v>36.489479512735329</v>
      </c>
      <c r="BT34" s="524">
        <v>35.368477676169988</v>
      </c>
      <c r="BU34" s="524">
        <v>34.594594594594597</v>
      </c>
      <c r="BV34" s="524">
        <v>31.982248520710062</v>
      </c>
      <c r="BW34" s="524">
        <v>29.406420351302241</v>
      </c>
      <c r="BX34" s="524">
        <v>27.111801242236023</v>
      </c>
      <c r="BY34" s="524">
        <v>26.113861386138616</v>
      </c>
      <c r="BZ34" s="524">
        <v>25.493082131292315</v>
      </c>
      <c r="CA34" s="524">
        <v>26.549437878351114</v>
      </c>
      <c r="CB34" s="524">
        <v>27.320644216691072</v>
      </c>
      <c r="CC34" s="524">
        <v>27.894580989043526</v>
      </c>
      <c r="CD34" s="524">
        <v>27.885503231763622</v>
      </c>
      <c r="CE34" s="524">
        <v>27.904820766378247</v>
      </c>
      <c r="CF34" s="524">
        <v>28.09375</v>
      </c>
      <c r="CG34" s="524">
        <v>28.513046211883054</v>
      </c>
      <c r="CH34" s="524">
        <v>29.599271402550091</v>
      </c>
      <c r="CI34" s="524">
        <v>30.679304897314374</v>
      </c>
      <c r="CJ34" s="524">
        <v>31.176470588235293</v>
      </c>
      <c r="CK34" s="524">
        <v>32.773109243697476</v>
      </c>
      <c r="CL34" s="524">
        <v>33.333333333333329</v>
      </c>
      <c r="CM34" s="524">
        <v>33.430353430353435</v>
      </c>
      <c r="CN34" s="524">
        <v>34.28684942391736</v>
      </c>
      <c r="CO34" s="524">
        <v>32.441070715141826</v>
      </c>
      <c r="CP34" s="524">
        <v>32.677000418935904</v>
      </c>
      <c r="CQ34" s="524">
        <v>32.337069323370692</v>
      </c>
      <c r="CR34" s="524">
        <v>31.007104053489343</v>
      </c>
      <c r="CS34" s="524">
        <v>32.616940581542352</v>
      </c>
    </row>
    <row r="35" spans="1:97" customFormat="1" x14ac:dyDescent="0.2">
      <c r="A35" s="506" t="s">
        <v>571</v>
      </c>
      <c r="B35" s="524">
        <v>20.018814675446851</v>
      </c>
      <c r="C35" s="524">
        <v>20.312183255625378</v>
      </c>
      <c r="D35" s="524">
        <v>19.856661045531197</v>
      </c>
      <c r="E35" s="524">
        <v>20.029768233042738</v>
      </c>
      <c r="F35" s="524">
        <v>19.725448785638861</v>
      </c>
      <c r="G35" s="524">
        <v>19.52322235922729</v>
      </c>
      <c r="H35" s="524">
        <v>20.367278797996661</v>
      </c>
      <c r="I35" s="524">
        <v>21.099770881066444</v>
      </c>
      <c r="J35" s="524">
        <v>21.55943757988922</v>
      </c>
      <c r="K35" s="524">
        <v>21.688034188034187</v>
      </c>
      <c r="L35" s="524">
        <v>21.169739351557535</v>
      </c>
      <c r="M35" s="524">
        <v>20.566784746822258</v>
      </c>
      <c r="N35" s="524">
        <v>18.878878878878879</v>
      </c>
      <c r="O35" s="524">
        <v>18.243785084202084</v>
      </c>
      <c r="P35" s="524">
        <v>17.927228127555193</v>
      </c>
      <c r="Q35" s="524">
        <v>17.295929128875763</v>
      </c>
      <c r="R35" s="524">
        <v>17.041446208112877</v>
      </c>
      <c r="S35" s="524">
        <v>16.735066119471046</v>
      </c>
      <c r="T35" s="524">
        <v>16.507720254314258</v>
      </c>
      <c r="U35" s="524">
        <v>15.899393667190658</v>
      </c>
      <c r="V35" s="524">
        <v>16.516448850833708</v>
      </c>
      <c r="W35" s="524">
        <v>16.006233303650934</v>
      </c>
      <c r="X35" s="524">
        <v>16.253869969040245</v>
      </c>
      <c r="Y35" s="524">
        <v>15.184243964421857</v>
      </c>
      <c r="Z35" s="524">
        <v>14.392059553349876</v>
      </c>
      <c r="AA35" s="524">
        <v>14.095162253633287</v>
      </c>
      <c r="AB35" s="524">
        <v>13.157894736842104</v>
      </c>
      <c r="AC35" s="524">
        <v>13.502779984114376</v>
      </c>
      <c r="AD35" s="524">
        <v>13.049397121742512</v>
      </c>
      <c r="AE35" s="524">
        <v>11.887159533073929</v>
      </c>
      <c r="AF35" s="524">
        <v>11.329275476143726</v>
      </c>
      <c r="AG35" s="524">
        <v>11.27789046653144</v>
      </c>
      <c r="AH35" s="524">
        <v>10.751134956665291</v>
      </c>
      <c r="AI35" s="524">
        <v>10.9375</v>
      </c>
      <c r="AJ35" s="524">
        <v>10.617551462621885</v>
      </c>
      <c r="AK35" s="524">
        <v>10.384356035064059</v>
      </c>
      <c r="AL35" s="524">
        <v>10.665083135391924</v>
      </c>
      <c r="AM35" s="524">
        <v>10.765013705457264</v>
      </c>
      <c r="AN35" s="524">
        <v>11.420132906719173</v>
      </c>
      <c r="AO35" s="524">
        <v>10.816876122082585</v>
      </c>
      <c r="AP35" s="524">
        <v>10.925091221292123</v>
      </c>
      <c r="AQ35" s="524">
        <v>11.31051752921536</v>
      </c>
      <c r="AR35" s="524">
        <v>11.006221840806694</v>
      </c>
      <c r="AS35" s="524">
        <v>11.40534262485482</v>
      </c>
      <c r="AT35" s="524">
        <v>12.615078377705895</v>
      </c>
      <c r="AU35" s="524">
        <v>12.877969762419006</v>
      </c>
      <c r="AV35" s="524">
        <v>14.029084687767323</v>
      </c>
      <c r="AW35" s="524">
        <v>13.942028985507246</v>
      </c>
      <c r="AX35" s="524">
        <v>13.122037914691942</v>
      </c>
      <c r="AY35" s="524">
        <v>13.304221251819506</v>
      </c>
      <c r="AZ35" s="524">
        <v>12.706367924528303</v>
      </c>
      <c r="BA35" s="524">
        <v>12.833432128037936</v>
      </c>
      <c r="BB35" s="524">
        <v>12.657091561938957</v>
      </c>
      <c r="BC35" s="524">
        <v>12.88156288156288</v>
      </c>
      <c r="BD35" s="524">
        <v>12.854160453325381</v>
      </c>
      <c r="BE35" s="524">
        <v>12.69606392423794</v>
      </c>
      <c r="BF35" s="524">
        <v>12.927319735708128</v>
      </c>
      <c r="BG35" s="524">
        <v>11.910112359550562</v>
      </c>
      <c r="BH35" s="524">
        <v>12.351478308925119</v>
      </c>
      <c r="BI35" s="524">
        <v>11.975731996834609</v>
      </c>
      <c r="BJ35" s="524">
        <v>11.440141736269299</v>
      </c>
      <c r="BK35" s="524">
        <v>11.151781356759395</v>
      </c>
      <c r="BL35" s="524">
        <v>10.309278350515463</v>
      </c>
      <c r="BM35" s="524">
        <v>10.337189269013045</v>
      </c>
      <c r="BN35" s="524">
        <v>10.572576594676041</v>
      </c>
      <c r="BO35" s="524">
        <v>10.963455149501661</v>
      </c>
      <c r="BP35" s="524">
        <v>10.683987274655356</v>
      </c>
      <c r="BQ35" s="524">
        <v>11.095965103598692</v>
      </c>
      <c r="BR35" s="524">
        <v>11.123081066523028</v>
      </c>
      <c r="BS35" s="524">
        <v>11.351052048726467</v>
      </c>
      <c r="BT35" s="524">
        <v>12.318450779989242</v>
      </c>
      <c r="BU35" s="524">
        <v>12.54054054054054</v>
      </c>
      <c r="BV35" s="524">
        <v>13.639053254437869</v>
      </c>
      <c r="BW35" s="524">
        <v>15.384615384615385</v>
      </c>
      <c r="BX35" s="524">
        <v>16.863354037267079</v>
      </c>
      <c r="BY35" s="524">
        <v>17.636138613861384</v>
      </c>
      <c r="BZ35" s="524">
        <v>18.457462466882543</v>
      </c>
      <c r="CA35" s="524">
        <v>18.333813779187086</v>
      </c>
      <c r="CB35" s="524">
        <v>18.301610541727673</v>
      </c>
      <c r="CC35" s="524">
        <v>18.86289606159313</v>
      </c>
      <c r="CD35" s="524">
        <v>19.021237303785778</v>
      </c>
      <c r="CE35" s="524">
        <v>19.592088998763906</v>
      </c>
      <c r="CF35" s="524">
        <v>21.09375</v>
      </c>
      <c r="CG35" s="524">
        <v>22.728701666142722</v>
      </c>
      <c r="CH35" s="524">
        <v>22.738312082574378</v>
      </c>
      <c r="CI35" s="524">
        <v>22.812006319115323</v>
      </c>
      <c r="CJ35" s="524">
        <v>22.837370242214533</v>
      </c>
      <c r="CK35" s="524">
        <v>20.971867007672635</v>
      </c>
      <c r="CL35" s="524">
        <v>20.644159875824602</v>
      </c>
      <c r="CM35" s="524">
        <v>20.4989604989605</v>
      </c>
      <c r="CN35" s="524">
        <v>19.825188716726259</v>
      </c>
      <c r="CO35" s="524">
        <v>21.973631642029563</v>
      </c>
      <c r="CP35" s="524">
        <v>22.496857980728947</v>
      </c>
      <c r="CQ35" s="524">
        <v>23.163138231631383</v>
      </c>
      <c r="CR35" s="524">
        <v>23.067279565399083</v>
      </c>
      <c r="CS35" s="524">
        <v>22.334597555836496</v>
      </c>
    </row>
    <row r="36" spans="1:97" customFormat="1" x14ac:dyDescent="0.2">
      <c r="A36" s="506" t="s">
        <v>572</v>
      </c>
      <c r="B36" s="524">
        <v>31.401693320790216</v>
      </c>
      <c r="C36" s="524">
        <v>32.35353740117575</v>
      </c>
      <c r="D36" s="524">
        <v>32.967959527824618</v>
      </c>
      <c r="E36" s="524">
        <v>33.127790771847756</v>
      </c>
      <c r="F36" s="524">
        <v>32.481520591341081</v>
      </c>
      <c r="G36" s="524">
        <v>31.915330867242087</v>
      </c>
      <c r="H36" s="524">
        <v>32.700333889816363</v>
      </c>
      <c r="I36" s="524">
        <v>33.076442407831699</v>
      </c>
      <c r="J36" s="524">
        <v>35.364294844482316</v>
      </c>
      <c r="K36" s="524">
        <v>36.773504273504273</v>
      </c>
      <c r="L36" s="524">
        <v>37.0841279932189</v>
      </c>
      <c r="M36" s="524">
        <v>37.591164826005418</v>
      </c>
      <c r="N36" s="524">
        <v>37.017017017017018</v>
      </c>
      <c r="O36" s="524">
        <v>35.685645549318359</v>
      </c>
      <c r="P36" s="524">
        <v>34.873262469337696</v>
      </c>
      <c r="Q36" s="524">
        <v>34.950432398228223</v>
      </c>
      <c r="R36" s="524">
        <v>34.25925925925926</v>
      </c>
      <c r="S36" s="524">
        <v>34.427724578203375</v>
      </c>
      <c r="T36" s="524">
        <v>35.286103542234329</v>
      </c>
      <c r="U36" s="524">
        <v>35.818549292611721</v>
      </c>
      <c r="V36" s="524">
        <v>36.322667868409191</v>
      </c>
      <c r="W36" s="524">
        <v>37.93410507569012</v>
      </c>
      <c r="X36" s="524">
        <v>38.235294117647058</v>
      </c>
      <c r="Y36" s="524">
        <v>39.284201609487504</v>
      </c>
      <c r="Z36" s="524">
        <v>39.971050454921425</v>
      </c>
      <c r="AA36" s="524">
        <v>39.697391996814652</v>
      </c>
      <c r="AB36" s="524">
        <v>39.785575048732937</v>
      </c>
      <c r="AC36" s="524">
        <v>38.780778395552026</v>
      </c>
      <c r="AD36" s="524">
        <v>38.934266822248155</v>
      </c>
      <c r="AE36" s="524">
        <v>39.377431906614788</v>
      </c>
      <c r="AF36" s="524">
        <v>40.93854309837031</v>
      </c>
      <c r="AG36" s="524">
        <v>42.068965517241381</v>
      </c>
      <c r="AH36" s="524">
        <v>44.242674370614942</v>
      </c>
      <c r="AI36" s="524">
        <v>44.573479729729733</v>
      </c>
      <c r="AJ36" s="524">
        <v>44.05200433369447</v>
      </c>
      <c r="AK36" s="524">
        <v>43.403011912789388</v>
      </c>
      <c r="AL36" s="524">
        <v>41.900237529691211</v>
      </c>
      <c r="AM36" s="524">
        <v>41.515076002990284</v>
      </c>
      <c r="AN36" s="524">
        <v>41.964065961112482</v>
      </c>
      <c r="AO36" s="524">
        <v>43.177737881508079</v>
      </c>
      <c r="AP36" s="524">
        <v>44.022322386778278</v>
      </c>
      <c r="AQ36" s="524">
        <v>44.595158597662774</v>
      </c>
      <c r="AR36" s="524">
        <v>43.50997639991418</v>
      </c>
      <c r="AS36" s="524">
        <v>42.578397212543557</v>
      </c>
      <c r="AT36" s="524">
        <v>40.980343368997261</v>
      </c>
      <c r="AU36" s="524">
        <v>39.362850971922249</v>
      </c>
      <c r="AV36" s="524">
        <v>38.8366124893071</v>
      </c>
      <c r="AW36" s="524">
        <v>39.10144927536232</v>
      </c>
      <c r="AX36" s="524">
        <v>38.062796208530806</v>
      </c>
      <c r="AY36" s="524">
        <v>37.58369723435225</v>
      </c>
      <c r="AZ36" s="524">
        <v>36.851415094339622</v>
      </c>
      <c r="BA36" s="524">
        <v>35.595732068761116</v>
      </c>
      <c r="BB36" s="524">
        <v>35.038898862956316</v>
      </c>
      <c r="BC36" s="524">
        <v>35.34798534798535</v>
      </c>
      <c r="BD36" s="524">
        <v>35.639725618848793</v>
      </c>
      <c r="BE36" s="524">
        <v>34.921574430304823</v>
      </c>
      <c r="BF36" s="524">
        <v>35.248491812697502</v>
      </c>
      <c r="BG36" s="524">
        <v>35.674157303370784</v>
      </c>
      <c r="BH36" s="524">
        <v>35.617573915446258</v>
      </c>
      <c r="BI36" s="524">
        <v>36.270113426536533</v>
      </c>
      <c r="BJ36" s="524">
        <v>37.256390787142493</v>
      </c>
      <c r="BK36" s="524">
        <v>36.944851146900923</v>
      </c>
      <c r="BL36" s="524">
        <v>37.305202589307115</v>
      </c>
      <c r="BM36" s="524">
        <v>37.853802608909668</v>
      </c>
      <c r="BN36" s="524">
        <v>37.795077850326471</v>
      </c>
      <c r="BO36" s="524">
        <v>37.567084078711986</v>
      </c>
      <c r="BP36" s="524">
        <v>36.797454931071051</v>
      </c>
      <c r="BQ36" s="524">
        <v>36.395856052344598</v>
      </c>
      <c r="BR36" s="524">
        <v>35.119849178561807</v>
      </c>
      <c r="BS36" s="524">
        <v>35.299003322259139</v>
      </c>
      <c r="BT36" s="524">
        <v>35.82571274878967</v>
      </c>
      <c r="BU36" s="524">
        <v>36.54054054054054</v>
      </c>
      <c r="BV36" s="524">
        <v>37.396449704142007</v>
      </c>
      <c r="BW36" s="524">
        <v>38.128407026044819</v>
      </c>
      <c r="BX36" s="524">
        <v>38.881987577639755</v>
      </c>
      <c r="BY36" s="524">
        <v>38.923267326732677</v>
      </c>
      <c r="BZ36" s="524">
        <v>38.79894024138946</v>
      </c>
      <c r="CA36" s="524">
        <v>37.27298933410205</v>
      </c>
      <c r="CB36" s="524">
        <v>36.573938506588583</v>
      </c>
      <c r="CC36" s="524">
        <v>35.386437666567957</v>
      </c>
      <c r="CD36" s="524">
        <v>35.303170206217303</v>
      </c>
      <c r="CE36" s="524">
        <v>35.383189122373295</v>
      </c>
      <c r="CF36" s="524">
        <v>34.6875</v>
      </c>
      <c r="CG36" s="524">
        <v>33.039924552027664</v>
      </c>
      <c r="CH36" s="524">
        <v>32.058287795992712</v>
      </c>
      <c r="CI36" s="524">
        <v>31.342812006319114</v>
      </c>
      <c r="CJ36" s="524">
        <v>30.830449826989621</v>
      </c>
      <c r="CK36" s="524">
        <v>31.384727804165145</v>
      </c>
      <c r="CL36" s="524">
        <v>31.858750485060149</v>
      </c>
      <c r="CM36" s="524">
        <v>31.26819126819127</v>
      </c>
      <c r="CN36" s="524">
        <v>29.638458482320225</v>
      </c>
      <c r="CO36" s="524">
        <v>29.045145825009989</v>
      </c>
      <c r="CP36" s="524">
        <v>28.403854210305823</v>
      </c>
      <c r="CQ36" s="524">
        <v>28.185969281859691</v>
      </c>
      <c r="CR36" s="524">
        <v>29.628081905557877</v>
      </c>
      <c r="CS36" s="524">
        <v>29.414243573535607</v>
      </c>
    </row>
    <row r="37" spans="1:97" customFormat="1" x14ac:dyDescent="0.2">
      <c r="A37" s="506" t="s">
        <v>573</v>
      </c>
      <c r="B37" s="524">
        <v>6.84854186265287</v>
      </c>
      <c r="C37" s="524">
        <v>6.9937157916075412</v>
      </c>
      <c r="D37" s="524">
        <v>7.1037099494097813</v>
      </c>
      <c r="E37" s="524">
        <v>7.6546884967042317</v>
      </c>
      <c r="F37" s="524">
        <v>8.1098204857444571</v>
      </c>
      <c r="G37" s="524">
        <v>8.6107685984381419</v>
      </c>
      <c r="H37" s="524">
        <v>8.889816360601003</v>
      </c>
      <c r="I37" s="524">
        <v>8.7898354509477201</v>
      </c>
      <c r="J37" s="524">
        <v>8.8836812952705575</v>
      </c>
      <c r="K37" s="524">
        <v>8.3119658119658109</v>
      </c>
      <c r="L37" s="524">
        <v>7.9677897859716049</v>
      </c>
      <c r="M37" s="524">
        <v>8.5642842258803924</v>
      </c>
      <c r="N37" s="524">
        <v>8.9489489489489493</v>
      </c>
      <c r="O37" s="524">
        <v>9.3825180433039286</v>
      </c>
      <c r="P37" s="524">
        <v>10.016353229762878</v>
      </c>
      <c r="Q37" s="524">
        <v>9.7447795823665881</v>
      </c>
      <c r="R37" s="524">
        <v>9.7883597883597879</v>
      </c>
      <c r="S37" s="524">
        <v>9.8495212038303688</v>
      </c>
      <c r="T37" s="524">
        <v>9.4913714804722975</v>
      </c>
      <c r="U37" s="524">
        <v>8.9153379743992822</v>
      </c>
      <c r="V37" s="524">
        <v>9.0130689499774679</v>
      </c>
      <c r="W37" s="524">
        <v>8.9047195013357072</v>
      </c>
      <c r="X37" s="524">
        <v>8.8014153029632904</v>
      </c>
      <c r="Y37" s="524">
        <v>8.365099534095723</v>
      </c>
      <c r="Z37" s="524">
        <v>7.9197684036393712</v>
      </c>
      <c r="AA37" s="524">
        <v>7.7443758709934309</v>
      </c>
      <c r="AB37" s="524">
        <v>7.8167641325536064</v>
      </c>
      <c r="AC37" s="524">
        <v>8.3200953137410654</v>
      </c>
      <c r="AD37" s="524">
        <v>8.4986386619992214</v>
      </c>
      <c r="AE37" s="524">
        <v>9.3190661478599228</v>
      </c>
      <c r="AF37" s="524">
        <v>9.5032397408207352</v>
      </c>
      <c r="AG37" s="524">
        <v>9.3306288032454354</v>
      </c>
      <c r="AH37" s="524">
        <v>8.7701196863392497</v>
      </c>
      <c r="AI37" s="524">
        <v>7.7280405405405403</v>
      </c>
      <c r="AJ37" s="524">
        <v>7.323943661971831</v>
      </c>
      <c r="AK37" s="524">
        <v>7.5747358957069011</v>
      </c>
      <c r="AL37" s="524">
        <v>7.7197149643705458</v>
      </c>
      <c r="AM37" s="524">
        <v>7.6501370545726397</v>
      </c>
      <c r="AN37" s="524">
        <v>7.309869554516367</v>
      </c>
      <c r="AO37" s="524">
        <v>6.1041292639138236</v>
      </c>
      <c r="AP37" s="524">
        <v>5.4088860270444306</v>
      </c>
      <c r="AQ37" s="524">
        <v>5.2170283806343907</v>
      </c>
      <c r="AR37" s="524">
        <v>4.8701995279982837</v>
      </c>
      <c r="AS37" s="524">
        <v>5.1800232288037167</v>
      </c>
      <c r="AT37" s="524">
        <v>5.0758895247574021</v>
      </c>
      <c r="AU37" s="524">
        <v>4.481641468682505</v>
      </c>
      <c r="AV37" s="524">
        <v>4.932991160536071</v>
      </c>
      <c r="AW37" s="524">
        <v>5.0724637681159424</v>
      </c>
      <c r="AX37" s="524">
        <v>5.3613744075829386</v>
      </c>
      <c r="AY37" s="524">
        <v>5.8515283842794759</v>
      </c>
      <c r="AZ37" s="524">
        <v>5.5719339622641506</v>
      </c>
      <c r="BA37" s="524">
        <v>5.4534676941315947</v>
      </c>
      <c r="BB37" s="524">
        <v>6.0442848593656491</v>
      </c>
      <c r="BC37" s="524">
        <v>6.1660561660561664</v>
      </c>
      <c r="BD37" s="524">
        <v>6.0841037876528485</v>
      </c>
      <c r="BE37" s="524">
        <v>6.5995856762355727</v>
      </c>
      <c r="BF37" s="524">
        <v>6.2912956047112907</v>
      </c>
      <c r="BG37" s="524">
        <v>6.4044943820224711</v>
      </c>
      <c r="BH37" s="524">
        <v>6.4382426084553748</v>
      </c>
      <c r="BI37" s="524">
        <v>5.6449485623845952</v>
      </c>
      <c r="BJ37" s="524">
        <v>5.5682105796001009</v>
      </c>
      <c r="BK37" s="524">
        <v>5.6857003416300635</v>
      </c>
      <c r="BL37" s="524">
        <v>5.9458163509949653</v>
      </c>
      <c r="BM37" s="524">
        <v>6.4238247600295351</v>
      </c>
      <c r="BN37" s="524">
        <v>6.8056253139126071</v>
      </c>
      <c r="BO37" s="524">
        <v>6.6445182724252501</v>
      </c>
      <c r="BP37" s="524">
        <v>6.5747613997879109</v>
      </c>
      <c r="BQ37" s="524">
        <v>6.9520174482006549</v>
      </c>
      <c r="BR37" s="524">
        <v>6.2752491246970106</v>
      </c>
      <c r="BS37" s="524">
        <v>6.4507198228128466</v>
      </c>
      <c r="BT37" s="524">
        <v>5.9440559440559442</v>
      </c>
      <c r="BU37" s="524">
        <v>5.5405405405405412</v>
      </c>
      <c r="BV37" s="524">
        <v>6.1242603550295858</v>
      </c>
      <c r="BW37" s="524">
        <v>5.5723803755299821</v>
      </c>
      <c r="BX37" s="524">
        <v>5.9006211180124222</v>
      </c>
      <c r="BY37" s="524">
        <v>6.0024752475247523</v>
      </c>
      <c r="BZ37" s="524">
        <v>5.8581100971445395</v>
      </c>
      <c r="CA37" s="524">
        <v>5.9094840011530705</v>
      </c>
      <c r="CB37" s="524">
        <v>5.7101024890190342</v>
      </c>
      <c r="CC37" s="524">
        <v>5.5374592833876219</v>
      </c>
      <c r="CD37" s="524">
        <v>5.2631578947368416</v>
      </c>
      <c r="CE37" s="524">
        <v>5.0061804697156989</v>
      </c>
      <c r="CF37" s="524">
        <v>4.5</v>
      </c>
      <c r="CG37" s="524">
        <v>3.9610185476265327</v>
      </c>
      <c r="CH37" s="524">
        <v>3.8554948391013961</v>
      </c>
      <c r="CI37" s="524">
        <v>3.5071090047393367</v>
      </c>
      <c r="CJ37" s="524">
        <v>3.6332179930795849</v>
      </c>
      <c r="CK37" s="524">
        <v>3.7267080745341614</v>
      </c>
      <c r="CL37" s="524">
        <v>3.3372138145129995</v>
      </c>
      <c r="CM37" s="524">
        <v>3.5758835758835761</v>
      </c>
      <c r="CN37" s="524">
        <v>3.4962256654747716</v>
      </c>
      <c r="CO37" s="524">
        <v>2.9964043148222133</v>
      </c>
      <c r="CP37" s="524">
        <v>2.6811897779639713</v>
      </c>
      <c r="CQ37" s="524">
        <v>2.3661270236612704</v>
      </c>
      <c r="CR37" s="524">
        <v>2.0476389469285419</v>
      </c>
      <c r="CS37" s="524">
        <v>1.8963337547408345</v>
      </c>
    </row>
    <row r="38" spans="1:97" customFormat="1" x14ac:dyDescent="0.2">
      <c r="A38" s="506" t="s">
        <v>574</v>
      </c>
      <c r="B38" s="524">
        <v>12.417685794920038</v>
      </c>
      <c r="C38" s="524">
        <v>11.31157510642611</v>
      </c>
      <c r="D38" s="524">
        <v>11.066610455311974</v>
      </c>
      <c r="E38" s="524">
        <v>10.907931107803529</v>
      </c>
      <c r="F38" s="524">
        <v>10.813093980992608</v>
      </c>
      <c r="G38" s="524">
        <v>10.953555281545418</v>
      </c>
      <c r="H38" s="524">
        <v>10.934891485809683</v>
      </c>
      <c r="I38" s="524">
        <v>10.831076858987711</v>
      </c>
      <c r="J38" s="524">
        <v>10.950149126544526</v>
      </c>
      <c r="K38" s="524">
        <v>11.623931623931623</v>
      </c>
      <c r="L38" s="524">
        <v>11.697393515575333</v>
      </c>
      <c r="M38" s="524">
        <v>11.439883309022713</v>
      </c>
      <c r="N38" s="524">
        <v>10.930930930930931</v>
      </c>
      <c r="O38" s="524">
        <v>10.505212510024057</v>
      </c>
      <c r="P38" s="524">
        <v>10.282093213409649</v>
      </c>
      <c r="Q38" s="524">
        <v>9.8713351613583633</v>
      </c>
      <c r="R38" s="524">
        <v>10.802469135802468</v>
      </c>
      <c r="S38" s="524">
        <v>10.624715002279981</v>
      </c>
      <c r="T38" s="524">
        <v>10.876475930971843</v>
      </c>
      <c r="U38" s="524">
        <v>11.520323377498316</v>
      </c>
      <c r="V38" s="524">
        <v>10.432627309598919</v>
      </c>
      <c r="W38" s="524">
        <v>10.618878005342831</v>
      </c>
      <c r="X38" s="524">
        <v>10.393631136665192</v>
      </c>
      <c r="Y38" s="524">
        <v>10.207539178314274</v>
      </c>
      <c r="Z38" s="524">
        <v>10.525227460711331</v>
      </c>
      <c r="AA38" s="524">
        <v>10.770455902846903</v>
      </c>
      <c r="AB38" s="524">
        <v>10.955165692007798</v>
      </c>
      <c r="AC38" s="524">
        <v>11.13979348689436</v>
      </c>
      <c r="AD38" s="524">
        <v>11.065733177751849</v>
      </c>
      <c r="AE38" s="524">
        <v>10.75875486381323</v>
      </c>
      <c r="AF38" s="524">
        <v>10.602788140585115</v>
      </c>
      <c r="AG38" s="524">
        <v>10.628803245436105</v>
      </c>
      <c r="AH38" s="524">
        <v>10.668592653735038</v>
      </c>
      <c r="AI38" s="524">
        <v>10.726351351351351</v>
      </c>
      <c r="AJ38" s="524">
        <v>10.335861321776814</v>
      </c>
      <c r="AK38" s="524">
        <v>10.384356035064059</v>
      </c>
      <c r="AL38" s="524">
        <v>10.950118764845605</v>
      </c>
      <c r="AM38" s="524">
        <v>10.88960877149265</v>
      </c>
      <c r="AN38" s="524">
        <v>10.952498154073345</v>
      </c>
      <c r="AO38" s="524">
        <v>10.435368043087971</v>
      </c>
      <c r="AP38" s="524">
        <v>9.8733633827001501</v>
      </c>
      <c r="AQ38" s="524">
        <v>9.4741235392320533</v>
      </c>
      <c r="AR38" s="524">
        <v>9.7403990559965674</v>
      </c>
      <c r="AS38" s="524">
        <v>10.150987224157957</v>
      </c>
      <c r="AT38" s="524">
        <v>10.077133615327195</v>
      </c>
      <c r="AU38" s="524">
        <v>11.258099352051836</v>
      </c>
      <c r="AV38" s="524">
        <v>10.521813515825491</v>
      </c>
      <c r="AW38" s="524">
        <v>10.840579710144928</v>
      </c>
      <c r="AX38" s="524">
        <v>11.34478672985782</v>
      </c>
      <c r="AY38" s="524">
        <v>10.771470160116449</v>
      </c>
      <c r="AZ38" s="524">
        <v>11.556603773584905</v>
      </c>
      <c r="BA38" s="524">
        <v>11.292234736218139</v>
      </c>
      <c r="BB38" s="524">
        <v>10.712148414123279</v>
      </c>
      <c r="BC38" s="524">
        <v>10.134310134310134</v>
      </c>
      <c r="BD38" s="524">
        <v>10.020876826722338</v>
      </c>
      <c r="BE38" s="524">
        <v>9.9141757916543352</v>
      </c>
      <c r="BF38" s="524">
        <v>10.025854639471417</v>
      </c>
      <c r="BG38" s="524">
        <v>10.308988764044944</v>
      </c>
      <c r="BH38" s="524">
        <v>9.8646034816247585</v>
      </c>
      <c r="BI38" s="524">
        <v>9.0741229227116857</v>
      </c>
      <c r="BJ38" s="524">
        <v>8.8332067830928889</v>
      </c>
      <c r="BK38" s="524">
        <v>8.6627623230844311</v>
      </c>
      <c r="BL38" s="524">
        <v>9.3023255813953494</v>
      </c>
      <c r="BM38" s="524">
        <v>9.697268028550333</v>
      </c>
      <c r="BN38" s="524">
        <v>9.7438473129080876</v>
      </c>
      <c r="BO38" s="524">
        <v>9.9156657296192172</v>
      </c>
      <c r="BP38" s="524">
        <v>10.100742311770944</v>
      </c>
      <c r="BQ38" s="524">
        <v>10.059978189749181</v>
      </c>
      <c r="BR38" s="524">
        <v>10.557500673309992</v>
      </c>
      <c r="BS38" s="524">
        <v>10.409745293466225</v>
      </c>
      <c r="BT38" s="524">
        <v>10.543302850995159</v>
      </c>
      <c r="BU38" s="524">
        <v>10.783783783783782</v>
      </c>
      <c r="BV38" s="524">
        <v>10.857988165680474</v>
      </c>
      <c r="BW38" s="524">
        <v>11.508176862507572</v>
      </c>
      <c r="BX38" s="524">
        <v>11.24223602484472</v>
      </c>
      <c r="BY38" s="524">
        <v>11.324257425742575</v>
      </c>
      <c r="BZ38" s="524">
        <v>11.39240506329114</v>
      </c>
      <c r="CA38" s="524">
        <v>11.934275007206688</v>
      </c>
      <c r="CB38" s="524">
        <v>12.093704245973646</v>
      </c>
      <c r="CC38" s="524">
        <v>12.318625999407759</v>
      </c>
      <c r="CD38" s="524">
        <v>12.526931363496461</v>
      </c>
      <c r="CE38" s="524">
        <v>12.11372064276885</v>
      </c>
      <c r="CF38" s="524">
        <v>11.625</v>
      </c>
      <c r="CG38" s="524">
        <v>11.757309022320026</v>
      </c>
      <c r="CH38" s="524">
        <v>11.748633879781421</v>
      </c>
      <c r="CI38" s="524">
        <v>11.658767772511847</v>
      </c>
      <c r="CJ38" s="524">
        <v>11.522491349480969</v>
      </c>
      <c r="CK38" s="524">
        <v>11.143587869930581</v>
      </c>
      <c r="CL38" s="524">
        <v>10.826542491268917</v>
      </c>
      <c r="CM38" s="524">
        <v>11.226611226611228</v>
      </c>
      <c r="CN38" s="524">
        <v>12.753277711561385</v>
      </c>
      <c r="CO38" s="524">
        <v>13.543747502996403</v>
      </c>
      <c r="CP38" s="524">
        <v>13.741097612065353</v>
      </c>
      <c r="CQ38" s="524">
        <v>13.947696139476962</v>
      </c>
      <c r="CR38" s="524">
        <v>14.249895528625157</v>
      </c>
      <c r="CS38" s="524">
        <v>13.73788453434471</v>
      </c>
    </row>
    <row r="39" spans="1:97" customFormat="1" x14ac:dyDescent="0.2">
      <c r="A39" s="512" t="s">
        <v>538</v>
      </c>
      <c r="B39" s="524">
        <v>43.246930422919512</v>
      </c>
      <c r="C39" s="524">
        <v>42.989417989417987</v>
      </c>
      <c r="D39" s="524">
        <v>41.326530612244902</v>
      </c>
      <c r="E39" s="524">
        <v>40.125</v>
      </c>
      <c r="F39" s="524">
        <v>40.909090909090914</v>
      </c>
      <c r="G39" s="524">
        <v>41.715628672150409</v>
      </c>
      <c r="H39" s="524">
        <v>43.033292231812574</v>
      </c>
      <c r="I39" s="524">
        <v>46.079613992762361</v>
      </c>
      <c r="J39" s="524">
        <v>50.303766707168897</v>
      </c>
      <c r="K39" s="524">
        <v>49.108204518430441</v>
      </c>
      <c r="L39" s="524">
        <v>49.27360774818402</v>
      </c>
      <c r="M39" s="524">
        <v>47.215777262180971</v>
      </c>
      <c r="N39" s="524">
        <v>48.402948402948404</v>
      </c>
      <c r="O39" s="524">
        <v>49.379652605459057</v>
      </c>
      <c r="P39" s="524">
        <v>50.506329113924053</v>
      </c>
      <c r="Q39" s="524">
        <v>49.487179487179489</v>
      </c>
      <c r="R39" s="524">
        <v>50.191570881226056</v>
      </c>
      <c r="S39" s="524">
        <v>48.840206185567006</v>
      </c>
      <c r="T39" s="524">
        <v>46.556473829201103</v>
      </c>
      <c r="U39" s="524">
        <v>48.132183908045981</v>
      </c>
      <c r="V39" s="524">
        <v>48.345323741007192</v>
      </c>
      <c r="W39" s="524">
        <v>47.353361945636621</v>
      </c>
      <c r="X39" s="524">
        <v>43.201133144475925</v>
      </c>
      <c r="Y39" s="524">
        <v>41.279069767441861</v>
      </c>
      <c r="Z39" s="524">
        <v>40.345821325648416</v>
      </c>
      <c r="AA39" s="524">
        <v>40.029542097488921</v>
      </c>
      <c r="AB39" s="524">
        <v>39.574468085106382</v>
      </c>
      <c r="AC39" s="524">
        <v>40.888208269525265</v>
      </c>
      <c r="AD39" s="524">
        <v>41.068702290076338</v>
      </c>
      <c r="AE39" s="524">
        <v>41.30781499202552</v>
      </c>
      <c r="AF39" s="524">
        <v>43.53518821603928</v>
      </c>
      <c r="AG39" s="524">
        <v>43.389830508474574</v>
      </c>
      <c r="AH39" s="524">
        <v>42.409240924092408</v>
      </c>
      <c r="AI39" s="524">
        <v>42.857142857142854</v>
      </c>
      <c r="AJ39" s="524">
        <v>42.170818505338076</v>
      </c>
      <c r="AK39" s="524">
        <v>42.93286219081272</v>
      </c>
      <c r="AL39" s="524">
        <v>42.381786339754818</v>
      </c>
      <c r="AM39" s="524">
        <v>41.941074523396878</v>
      </c>
      <c r="AN39" s="524">
        <v>40.255009107468126</v>
      </c>
      <c r="AO39" s="524">
        <v>37.477477477477478</v>
      </c>
      <c r="AP39" s="524">
        <v>44.49152542372881</v>
      </c>
      <c r="AQ39" s="524">
        <v>47.597254004576662</v>
      </c>
      <c r="AR39" s="524">
        <v>42.95302013422819</v>
      </c>
      <c r="AS39" s="524">
        <v>42.045454545454547</v>
      </c>
      <c r="AT39" s="524">
        <v>39.111111111111114</v>
      </c>
      <c r="AU39" s="524">
        <v>34.388185654008439</v>
      </c>
      <c r="AV39" s="524">
        <v>36.363636363636367</v>
      </c>
      <c r="AW39" s="524">
        <v>37.788018433179722</v>
      </c>
      <c r="AX39" s="524">
        <v>39.436619718309856</v>
      </c>
      <c r="AY39" s="524">
        <v>40.133037694013304</v>
      </c>
      <c r="AZ39" s="524">
        <v>39.111111111111114</v>
      </c>
      <c r="BA39" s="524">
        <v>36.542669584245075</v>
      </c>
      <c r="BB39" s="524">
        <v>36.486486486486484</v>
      </c>
      <c r="BC39" s="524">
        <v>38.592750533049042</v>
      </c>
      <c r="BD39" s="524">
        <v>36.247334754797436</v>
      </c>
      <c r="BE39" s="524">
        <v>35.443037974683541</v>
      </c>
      <c r="BF39" s="524">
        <v>37.291666666666664</v>
      </c>
      <c r="BG39" s="524">
        <v>36.693548387096776</v>
      </c>
      <c r="BH39" s="524">
        <v>35.783365570599614</v>
      </c>
      <c r="BI39" s="524">
        <v>36.526946107784433</v>
      </c>
      <c r="BJ39" s="524">
        <v>33.739837398373986</v>
      </c>
      <c r="BK39" s="524">
        <v>34.518828451882847</v>
      </c>
      <c r="BL39" s="524">
        <v>36.228813559322035</v>
      </c>
      <c r="BM39" s="524">
        <v>34.182590233545646</v>
      </c>
      <c r="BN39" s="524">
        <v>35.76158940397351</v>
      </c>
      <c r="BO39" s="524">
        <v>32.851239669421489</v>
      </c>
      <c r="BP39" s="524">
        <v>32.985386221294362</v>
      </c>
      <c r="BQ39" s="524">
        <v>33.118279569892472</v>
      </c>
      <c r="BR39" s="524">
        <v>34.042553191489361</v>
      </c>
      <c r="BS39" s="524">
        <v>35.944700460829495</v>
      </c>
      <c r="BT39" s="524">
        <v>32.964601769911503</v>
      </c>
      <c r="BU39" s="524">
        <v>27.234927234927238</v>
      </c>
      <c r="BV39" s="524">
        <v>27.252747252747252</v>
      </c>
      <c r="BW39" s="524">
        <v>28.794642857142854</v>
      </c>
      <c r="BX39" s="524">
        <v>31.991051454138702</v>
      </c>
      <c r="BY39" s="524">
        <v>35.960591133004925</v>
      </c>
      <c r="BZ39" s="524">
        <v>34.375</v>
      </c>
      <c r="CA39" s="524">
        <v>35.388739946380696</v>
      </c>
      <c r="CB39" s="524">
        <v>35.243553008595988</v>
      </c>
      <c r="CC39" s="524">
        <v>32.212885154061624</v>
      </c>
      <c r="CD39" s="524">
        <v>32.679738562091501</v>
      </c>
      <c r="CE39" s="524">
        <v>36.524822695035461</v>
      </c>
      <c r="CF39" s="524">
        <v>37.218045112781958</v>
      </c>
      <c r="CG39" s="524">
        <v>35.714285714285715</v>
      </c>
      <c r="CH39" s="524">
        <v>39.130434782608695</v>
      </c>
      <c r="CI39" s="524">
        <v>31.950207468879665</v>
      </c>
      <c r="CJ39" s="524">
        <v>29.646017699115045</v>
      </c>
      <c r="CK39" s="524">
        <v>27.064220183486238</v>
      </c>
      <c r="CL39" s="524">
        <v>34.693877551020407</v>
      </c>
      <c r="CM39" s="524">
        <v>38.383838383838381</v>
      </c>
      <c r="CN39" s="524">
        <v>43.125</v>
      </c>
      <c r="CO39" s="524">
        <v>40.372670807453417</v>
      </c>
      <c r="CP39" s="524">
        <v>37.588652482269502</v>
      </c>
      <c r="CQ39" s="524">
        <v>32.846715328467155</v>
      </c>
      <c r="CR39" s="524">
        <v>31.914893617021278</v>
      </c>
      <c r="CS39" s="524">
        <v>29.230769230769234</v>
      </c>
    </row>
    <row r="40" spans="1:97" customFormat="1" x14ac:dyDescent="0.2">
      <c r="A40" s="512" t="s">
        <v>204</v>
      </c>
      <c r="B40" s="524" t="s">
        <v>55</v>
      </c>
      <c r="C40" s="524" t="s">
        <v>55</v>
      </c>
      <c r="D40" s="524" t="s">
        <v>55</v>
      </c>
      <c r="E40" s="524" t="s">
        <v>55</v>
      </c>
      <c r="F40" s="524" t="s">
        <v>55</v>
      </c>
      <c r="G40" s="524" t="s">
        <v>55</v>
      </c>
      <c r="H40" s="524" t="s">
        <v>55</v>
      </c>
      <c r="I40" s="524" t="s">
        <v>55</v>
      </c>
      <c r="J40" s="524" t="s">
        <v>55</v>
      </c>
      <c r="K40" s="524" t="s">
        <v>55</v>
      </c>
      <c r="L40" s="524" t="s">
        <v>55</v>
      </c>
      <c r="M40" s="524" t="s">
        <v>55</v>
      </c>
      <c r="N40" s="524" t="s">
        <v>55</v>
      </c>
      <c r="O40" s="524" t="s">
        <v>55</v>
      </c>
      <c r="P40" s="524" t="s">
        <v>55</v>
      </c>
      <c r="Q40" s="524" t="s">
        <v>55</v>
      </c>
      <c r="R40" s="524" t="s">
        <v>55</v>
      </c>
      <c r="S40" s="524" t="s">
        <v>55</v>
      </c>
      <c r="T40" s="524" t="s">
        <v>55</v>
      </c>
      <c r="U40" s="524" t="s">
        <v>55</v>
      </c>
      <c r="V40" s="524" t="s">
        <v>55</v>
      </c>
      <c r="W40" s="524" t="s">
        <v>55</v>
      </c>
      <c r="X40" s="524" t="s">
        <v>55</v>
      </c>
      <c r="Y40" s="524" t="s">
        <v>55</v>
      </c>
      <c r="Z40" s="524" t="s">
        <v>55</v>
      </c>
      <c r="AA40" s="524" t="s">
        <v>55</v>
      </c>
      <c r="AB40" s="524" t="s">
        <v>55</v>
      </c>
      <c r="AC40" s="524" t="s">
        <v>55</v>
      </c>
      <c r="AD40" s="524" t="s">
        <v>55</v>
      </c>
      <c r="AE40" s="524" t="s">
        <v>55</v>
      </c>
      <c r="AF40" s="524" t="s">
        <v>55</v>
      </c>
      <c r="AG40" s="524" t="s">
        <v>55</v>
      </c>
      <c r="AH40" s="524" t="s">
        <v>55</v>
      </c>
      <c r="AI40" s="524" t="s">
        <v>55</v>
      </c>
      <c r="AJ40" s="524" t="s">
        <v>55</v>
      </c>
      <c r="AK40" s="524" t="s">
        <v>55</v>
      </c>
      <c r="AL40" s="524" t="s">
        <v>55</v>
      </c>
      <c r="AM40" s="524" t="s">
        <v>55</v>
      </c>
      <c r="AN40" s="524" t="s">
        <v>55</v>
      </c>
      <c r="AO40" s="524" t="s">
        <v>55</v>
      </c>
      <c r="AP40" s="524" t="s">
        <v>55</v>
      </c>
      <c r="AQ40" s="524" t="s">
        <v>55</v>
      </c>
      <c r="AR40" s="524" t="s">
        <v>55</v>
      </c>
      <c r="AS40" s="524" t="s">
        <v>55</v>
      </c>
      <c r="AT40" s="524" t="s">
        <v>55</v>
      </c>
      <c r="AU40" s="524" t="s">
        <v>55</v>
      </c>
      <c r="AV40" s="524" t="s">
        <v>55</v>
      </c>
      <c r="AW40" s="524" t="s">
        <v>55</v>
      </c>
      <c r="AX40" s="524" t="s">
        <v>55</v>
      </c>
      <c r="AY40" s="524" t="s">
        <v>55</v>
      </c>
      <c r="AZ40" s="524" t="s">
        <v>55</v>
      </c>
      <c r="BA40" s="524" t="s">
        <v>55</v>
      </c>
      <c r="BB40" s="524" t="s">
        <v>55</v>
      </c>
      <c r="BC40" s="524" t="s">
        <v>55</v>
      </c>
      <c r="BD40" s="524" t="s">
        <v>55</v>
      </c>
      <c r="BE40" s="524" t="s">
        <v>55</v>
      </c>
      <c r="BF40" s="524" t="s">
        <v>55</v>
      </c>
      <c r="BG40" s="524" t="s">
        <v>55</v>
      </c>
      <c r="BH40" s="524" t="s">
        <v>55</v>
      </c>
      <c r="BI40" s="524" t="s">
        <v>55</v>
      </c>
      <c r="BJ40" s="524" t="s">
        <v>55</v>
      </c>
      <c r="BK40" s="524" t="s">
        <v>55</v>
      </c>
      <c r="BL40" s="524" t="s">
        <v>55</v>
      </c>
      <c r="BM40" s="524" t="s">
        <v>55</v>
      </c>
      <c r="BN40" s="524" t="s">
        <v>55</v>
      </c>
      <c r="BO40" s="524" t="s">
        <v>55</v>
      </c>
      <c r="BP40" s="524" t="s">
        <v>55</v>
      </c>
      <c r="BQ40" s="524" t="s">
        <v>55</v>
      </c>
      <c r="BR40" s="524" t="s">
        <v>55</v>
      </c>
      <c r="BS40" s="524" t="s">
        <v>55</v>
      </c>
      <c r="BT40" s="524" t="s">
        <v>55</v>
      </c>
      <c r="BU40" s="524" t="s">
        <v>55</v>
      </c>
      <c r="BV40" s="524" t="s">
        <v>55</v>
      </c>
      <c r="BW40" s="524" t="s">
        <v>55</v>
      </c>
      <c r="BX40" s="524" t="s">
        <v>55</v>
      </c>
      <c r="BY40" s="524" t="s">
        <v>55</v>
      </c>
      <c r="BZ40" s="524" t="s">
        <v>55</v>
      </c>
      <c r="CA40" s="524" t="s">
        <v>55</v>
      </c>
      <c r="CB40" s="524" t="s">
        <v>55</v>
      </c>
      <c r="CC40" s="524" t="s">
        <v>55</v>
      </c>
      <c r="CD40" s="524" t="s">
        <v>55</v>
      </c>
      <c r="CE40" s="524" t="s">
        <v>55</v>
      </c>
      <c r="CF40" s="524" t="s">
        <v>55</v>
      </c>
      <c r="CG40" s="524" t="s">
        <v>55</v>
      </c>
      <c r="CH40" s="524" t="s">
        <v>55</v>
      </c>
      <c r="CI40" s="524" t="s">
        <v>55</v>
      </c>
      <c r="CJ40" s="524" t="s">
        <v>55</v>
      </c>
      <c r="CK40" s="524" t="s">
        <v>55</v>
      </c>
      <c r="CL40" s="524" t="s">
        <v>55</v>
      </c>
      <c r="CM40" s="524" t="s">
        <v>55</v>
      </c>
      <c r="CN40" s="524" t="s">
        <v>55</v>
      </c>
      <c r="CO40" s="524" t="s">
        <v>55</v>
      </c>
      <c r="CP40" s="524" t="s">
        <v>55</v>
      </c>
      <c r="CQ40" s="524" t="s">
        <v>55</v>
      </c>
      <c r="CR40" s="524" t="s">
        <v>55</v>
      </c>
      <c r="CS40" s="524" t="s">
        <v>55</v>
      </c>
    </row>
    <row r="41" spans="1:97" customFormat="1" x14ac:dyDescent="0.2">
      <c r="A41" s="512" t="s">
        <v>205</v>
      </c>
      <c r="B41" s="524" t="s">
        <v>55</v>
      </c>
      <c r="C41" s="524" t="s">
        <v>55</v>
      </c>
      <c r="D41" s="524" t="s">
        <v>55</v>
      </c>
      <c r="E41" s="524" t="s">
        <v>55</v>
      </c>
      <c r="F41" s="524" t="s">
        <v>55</v>
      </c>
      <c r="G41" s="524" t="s">
        <v>55</v>
      </c>
      <c r="H41" s="524" t="s">
        <v>55</v>
      </c>
      <c r="I41" s="524" t="s">
        <v>55</v>
      </c>
      <c r="J41" s="524" t="s">
        <v>55</v>
      </c>
      <c r="K41" s="524" t="s">
        <v>55</v>
      </c>
      <c r="L41" s="524" t="s">
        <v>55</v>
      </c>
      <c r="M41" s="524" t="s">
        <v>55</v>
      </c>
      <c r="N41" s="524" t="s">
        <v>55</v>
      </c>
      <c r="O41" s="524" t="s">
        <v>55</v>
      </c>
      <c r="P41" s="524" t="s">
        <v>55</v>
      </c>
      <c r="Q41" s="524" t="s">
        <v>55</v>
      </c>
      <c r="R41" s="524" t="s">
        <v>55</v>
      </c>
      <c r="S41" s="524" t="s">
        <v>55</v>
      </c>
      <c r="T41" s="524" t="s">
        <v>55</v>
      </c>
      <c r="U41" s="524" t="s">
        <v>55</v>
      </c>
      <c r="V41" s="524" t="s">
        <v>55</v>
      </c>
      <c r="W41" s="524" t="s">
        <v>55</v>
      </c>
      <c r="X41" s="524" t="s">
        <v>55</v>
      </c>
      <c r="Y41" s="524" t="s">
        <v>55</v>
      </c>
      <c r="Z41" s="524" t="s">
        <v>55</v>
      </c>
      <c r="AA41" s="524" t="s">
        <v>55</v>
      </c>
      <c r="AB41" s="524" t="s">
        <v>55</v>
      </c>
      <c r="AC41" s="524" t="s">
        <v>55</v>
      </c>
      <c r="AD41" s="524" t="s">
        <v>55</v>
      </c>
      <c r="AE41" s="524" t="s">
        <v>55</v>
      </c>
      <c r="AF41" s="524" t="s">
        <v>55</v>
      </c>
      <c r="AG41" s="524" t="s">
        <v>55</v>
      </c>
      <c r="AH41" s="524" t="s">
        <v>55</v>
      </c>
      <c r="AI41" s="524" t="s">
        <v>55</v>
      </c>
      <c r="AJ41" s="524" t="s">
        <v>55</v>
      </c>
      <c r="AK41" s="524" t="s">
        <v>55</v>
      </c>
      <c r="AL41" s="524" t="s">
        <v>55</v>
      </c>
      <c r="AM41" s="524" t="s">
        <v>55</v>
      </c>
      <c r="AN41" s="524" t="s">
        <v>55</v>
      </c>
      <c r="AO41" s="524" t="s">
        <v>55</v>
      </c>
      <c r="AP41" s="524" t="s">
        <v>55</v>
      </c>
      <c r="AQ41" s="524" t="s">
        <v>55</v>
      </c>
      <c r="AR41" s="524" t="s">
        <v>55</v>
      </c>
      <c r="AS41" s="524" t="s">
        <v>55</v>
      </c>
      <c r="AT41" s="524" t="s">
        <v>55</v>
      </c>
      <c r="AU41" s="524" t="s">
        <v>55</v>
      </c>
      <c r="AV41" s="524" t="s">
        <v>55</v>
      </c>
      <c r="AW41" s="524" t="s">
        <v>55</v>
      </c>
      <c r="AX41" s="524" t="s">
        <v>55</v>
      </c>
      <c r="AY41" s="524" t="s">
        <v>55</v>
      </c>
      <c r="AZ41" s="524" t="s">
        <v>55</v>
      </c>
      <c r="BA41" s="524" t="s">
        <v>55</v>
      </c>
      <c r="BB41" s="524" t="s">
        <v>55</v>
      </c>
      <c r="BC41" s="524" t="s">
        <v>55</v>
      </c>
      <c r="BD41" s="524" t="s">
        <v>55</v>
      </c>
      <c r="BE41" s="524" t="s">
        <v>55</v>
      </c>
      <c r="BF41" s="524" t="s">
        <v>55</v>
      </c>
      <c r="BG41" s="524" t="s">
        <v>55</v>
      </c>
      <c r="BH41" s="524" t="s">
        <v>55</v>
      </c>
      <c r="BI41" s="524" t="s">
        <v>55</v>
      </c>
      <c r="BJ41" s="524" t="s">
        <v>55</v>
      </c>
      <c r="BK41" s="524" t="s">
        <v>55</v>
      </c>
      <c r="BL41" s="524" t="s">
        <v>55</v>
      </c>
      <c r="BM41" s="524" t="s">
        <v>55</v>
      </c>
      <c r="BN41" s="524" t="s">
        <v>55</v>
      </c>
      <c r="BO41" s="524" t="s">
        <v>55</v>
      </c>
      <c r="BP41" s="524" t="s">
        <v>55</v>
      </c>
      <c r="BQ41" s="524" t="s">
        <v>55</v>
      </c>
      <c r="BR41" s="524" t="s">
        <v>55</v>
      </c>
      <c r="BS41" s="524" t="s">
        <v>55</v>
      </c>
      <c r="BT41" s="524" t="s">
        <v>55</v>
      </c>
      <c r="BU41" s="524" t="s">
        <v>55</v>
      </c>
      <c r="BV41" s="524" t="s">
        <v>55</v>
      </c>
      <c r="BW41" s="524" t="s">
        <v>55</v>
      </c>
      <c r="BX41" s="524" t="s">
        <v>55</v>
      </c>
      <c r="BY41" s="524" t="s">
        <v>55</v>
      </c>
      <c r="BZ41" s="524" t="s">
        <v>55</v>
      </c>
      <c r="CA41" s="524" t="s">
        <v>55</v>
      </c>
      <c r="CB41" s="524" t="s">
        <v>55</v>
      </c>
      <c r="CC41" s="524" t="s">
        <v>55</v>
      </c>
      <c r="CD41" s="524" t="s">
        <v>55</v>
      </c>
      <c r="CE41" s="524" t="s">
        <v>55</v>
      </c>
      <c r="CF41" s="524" t="s">
        <v>55</v>
      </c>
      <c r="CG41" s="524" t="s">
        <v>55</v>
      </c>
      <c r="CH41" s="524" t="s">
        <v>55</v>
      </c>
      <c r="CI41" s="524" t="s">
        <v>55</v>
      </c>
      <c r="CJ41" s="524" t="s">
        <v>55</v>
      </c>
      <c r="CK41" s="524" t="s">
        <v>55</v>
      </c>
      <c r="CL41" s="524" t="s">
        <v>55</v>
      </c>
      <c r="CM41" s="524" t="s">
        <v>55</v>
      </c>
      <c r="CN41" s="524" t="s">
        <v>55</v>
      </c>
      <c r="CO41" s="524" t="s">
        <v>55</v>
      </c>
      <c r="CP41" s="524" t="s">
        <v>55</v>
      </c>
      <c r="CQ41" s="524" t="s">
        <v>55</v>
      </c>
      <c r="CR41" s="524" t="s">
        <v>55</v>
      </c>
      <c r="CS41" s="524" t="s">
        <v>55</v>
      </c>
    </row>
    <row r="42" spans="1:97" customFormat="1" x14ac:dyDescent="0.2">
      <c r="A42" s="512" t="s">
        <v>0</v>
      </c>
      <c r="B42" s="524">
        <v>20.682019486271034</v>
      </c>
      <c r="C42" s="524">
        <v>25.091433004543944</v>
      </c>
      <c r="D42" s="524">
        <v>29.823178285842999</v>
      </c>
      <c r="E42" s="524">
        <v>36.915137614678898</v>
      </c>
      <c r="F42" s="524">
        <v>43.472630959387878</v>
      </c>
      <c r="G42" s="524">
        <v>49.379799173065564</v>
      </c>
      <c r="H42" s="524">
        <v>52.27706247019551</v>
      </c>
      <c r="I42" s="524">
        <v>54.470158343483554</v>
      </c>
      <c r="J42" s="524">
        <v>55.251362810417923</v>
      </c>
      <c r="K42" s="524">
        <v>55.110196173407601</v>
      </c>
      <c r="L42" s="524">
        <v>54.494241362043063</v>
      </c>
      <c r="M42" s="524">
        <v>54.521141110545081</v>
      </c>
      <c r="N42" s="524">
        <v>53.674691122150044</v>
      </c>
      <c r="O42" s="524">
        <v>54.867485455720754</v>
      </c>
      <c r="P42" s="524">
        <v>54.798515376458113</v>
      </c>
      <c r="Q42" s="524">
        <v>56.452262656103123</v>
      </c>
      <c r="R42" s="524">
        <v>58.994961187525533</v>
      </c>
      <c r="S42" s="524">
        <v>60.623888356820352</v>
      </c>
      <c r="T42" s="524">
        <v>63.245125348189411</v>
      </c>
      <c r="U42" s="524">
        <v>66.10431604105159</v>
      </c>
      <c r="V42" s="524">
        <v>68.723702664796633</v>
      </c>
      <c r="W42" s="524">
        <v>71.630615640599004</v>
      </c>
      <c r="X42" s="524">
        <v>73.234811165845642</v>
      </c>
      <c r="Y42" s="524">
        <v>74.767759562841533</v>
      </c>
      <c r="Z42" s="524">
        <v>74.603174603174608</v>
      </c>
      <c r="AA42" s="524">
        <v>74.308460396707602</v>
      </c>
      <c r="AB42" s="524">
        <v>73.638580330533728</v>
      </c>
      <c r="AC42" s="524">
        <v>75.628491620111731</v>
      </c>
      <c r="AD42" s="524">
        <v>75.378419663935574</v>
      </c>
      <c r="AE42" s="524">
        <v>76.910182986450621</v>
      </c>
      <c r="AF42" s="524">
        <v>76.880811496196117</v>
      </c>
      <c r="AG42" s="524">
        <v>77.333722287047848</v>
      </c>
      <c r="AH42" s="524">
        <v>77.495077994850831</v>
      </c>
      <c r="AI42" s="524">
        <v>76.723338485316845</v>
      </c>
      <c r="AJ42" s="524">
        <v>75.715183904432564</v>
      </c>
      <c r="AK42" s="524">
        <v>76.03383458646617</v>
      </c>
      <c r="AL42" s="524">
        <v>76.843246592317229</v>
      </c>
      <c r="AM42" s="524">
        <v>76.954795357361022</v>
      </c>
      <c r="AN42" s="524">
        <v>77.435265104808877</v>
      </c>
      <c r="AO42" s="524">
        <v>78.218298555377203</v>
      </c>
      <c r="AP42" s="524">
        <v>77.777777777777786</v>
      </c>
      <c r="AQ42" s="524">
        <v>78.56417202844564</v>
      </c>
      <c r="AR42" s="524">
        <v>80.185379503322835</v>
      </c>
      <c r="AS42" s="524">
        <v>79.39906441165887</v>
      </c>
      <c r="AT42" s="524">
        <v>80.374862183020952</v>
      </c>
      <c r="AU42" s="524">
        <v>81.339352896914974</v>
      </c>
      <c r="AV42" s="524">
        <v>82.706766917293223</v>
      </c>
      <c r="AW42" s="524">
        <v>83.921015514809596</v>
      </c>
      <c r="AX42" s="524">
        <v>85.050251256281399</v>
      </c>
      <c r="AY42" s="524">
        <v>86.431110181894212</v>
      </c>
      <c r="AZ42" s="524">
        <v>86.218558444303525</v>
      </c>
      <c r="BA42" s="524">
        <v>85.630621208952107</v>
      </c>
      <c r="BB42" s="524">
        <v>84.785353535353536</v>
      </c>
      <c r="BC42" s="524">
        <v>83.941007783695213</v>
      </c>
      <c r="BD42" s="524">
        <v>83.009516256938937</v>
      </c>
      <c r="BE42" s="524">
        <v>80.669074320471395</v>
      </c>
      <c r="BF42" s="524">
        <v>78.614846196352914</v>
      </c>
      <c r="BG42" s="524">
        <v>78.319830926382522</v>
      </c>
      <c r="BH42" s="524">
        <v>77.395619438740596</v>
      </c>
      <c r="BI42" s="524">
        <v>77.316782860057813</v>
      </c>
      <c r="BJ42" s="524">
        <v>77.409326424870457</v>
      </c>
      <c r="BK42" s="524">
        <v>76.589940323955673</v>
      </c>
      <c r="BL42" s="524">
        <v>76.593521421107624</v>
      </c>
      <c r="BM42" s="524">
        <v>77.417090717669765</v>
      </c>
      <c r="BN42" s="524">
        <v>75.512708150744956</v>
      </c>
      <c r="BO42" s="524">
        <v>75.764419735927717</v>
      </c>
      <c r="BP42" s="524">
        <v>75.538160469667318</v>
      </c>
      <c r="BQ42" s="524">
        <v>76.410998552821994</v>
      </c>
      <c r="BR42" s="524">
        <v>77.569743493727756</v>
      </c>
      <c r="BS42" s="524">
        <v>77.596550431196093</v>
      </c>
      <c r="BT42" s="524">
        <v>76.831795064983993</v>
      </c>
      <c r="BU42" s="524">
        <v>76.196859440827268</v>
      </c>
      <c r="BV42" s="524">
        <v>74.471796859856568</v>
      </c>
      <c r="BW42" s="524">
        <v>73.351278600269183</v>
      </c>
      <c r="BX42" s="524">
        <v>73.426845899084356</v>
      </c>
      <c r="BY42" s="524">
        <v>72.347720855183539</v>
      </c>
      <c r="BZ42" s="524">
        <v>72.505133470225871</v>
      </c>
      <c r="CA42" s="524">
        <v>73.80952380952381</v>
      </c>
      <c r="CB42" s="524">
        <v>74.661951320990227</v>
      </c>
      <c r="CC42" s="524">
        <v>74.543911752227416</v>
      </c>
      <c r="CD42" s="524">
        <v>74.198407574779424</v>
      </c>
      <c r="CE42" s="524">
        <v>73.836344314558971</v>
      </c>
      <c r="CF42" s="524">
        <v>71.045348094528421</v>
      </c>
      <c r="CG42" s="524">
        <v>68.338077512590317</v>
      </c>
      <c r="CH42" s="524">
        <v>68.511021142600086</v>
      </c>
      <c r="CI42" s="524">
        <v>70.383829207358616</v>
      </c>
      <c r="CJ42" s="524">
        <v>70.988385873429721</v>
      </c>
      <c r="CK42" s="524">
        <v>69.880668257756568</v>
      </c>
      <c r="CL42" s="524">
        <v>69.478110314123171</v>
      </c>
      <c r="CM42" s="524">
        <v>69.550706033376116</v>
      </c>
      <c r="CN42" s="524">
        <v>67.23294723294724</v>
      </c>
      <c r="CO42" s="524">
        <v>69.659685863874344</v>
      </c>
      <c r="CP42" s="524">
        <v>69.434063000533911</v>
      </c>
      <c r="CQ42" s="524">
        <v>69.045005488474203</v>
      </c>
      <c r="CR42" s="524">
        <v>68.946029951963823</v>
      </c>
      <c r="CS42" s="524">
        <v>66.16901408450704</v>
      </c>
    </row>
    <row r="43" spans="1:97" customFormat="1" x14ac:dyDescent="0.2">
      <c r="A43" s="512" t="s">
        <v>198</v>
      </c>
      <c r="B43" s="524">
        <v>15.520809381467004</v>
      </c>
      <c r="C43" s="524">
        <v>17.904081162093615</v>
      </c>
      <c r="D43" s="524">
        <v>20.542817033224146</v>
      </c>
      <c r="E43" s="524">
        <v>24.595430747263208</v>
      </c>
      <c r="F43" s="524">
        <v>28.398384925975773</v>
      </c>
      <c r="G43" s="524">
        <v>31.897711978465683</v>
      </c>
      <c r="H43" s="524">
        <v>33.226046051002726</v>
      </c>
      <c r="I43" s="524">
        <v>33.789780651705335</v>
      </c>
      <c r="J43" s="524">
        <v>34.150347441566645</v>
      </c>
      <c r="K43" s="524">
        <v>35.355833649349009</v>
      </c>
      <c r="L43" s="524">
        <v>34.933298456709387</v>
      </c>
      <c r="M43" s="524">
        <v>34.775662361869259</v>
      </c>
      <c r="N43" s="524">
        <v>34.066080468958162</v>
      </c>
      <c r="O43" s="524">
        <v>35.491703763658435</v>
      </c>
      <c r="P43" s="524">
        <v>35.147140477512494</v>
      </c>
      <c r="Q43" s="524">
        <v>36.041608096710711</v>
      </c>
      <c r="R43" s="524">
        <v>37.419997155454418</v>
      </c>
      <c r="S43" s="524">
        <v>36.784897025171624</v>
      </c>
      <c r="T43" s="524">
        <v>37.316042546991113</v>
      </c>
      <c r="U43" s="524">
        <v>36.367666617408013</v>
      </c>
      <c r="V43" s="524">
        <v>36.332692023087169</v>
      </c>
      <c r="W43" s="524">
        <v>35.961170760405942</v>
      </c>
      <c r="X43" s="524">
        <v>34.890468591324527</v>
      </c>
      <c r="Y43" s="524">
        <v>35.486201415980354</v>
      </c>
      <c r="Z43" s="524">
        <v>36.875274805803897</v>
      </c>
      <c r="AA43" s="524">
        <v>38.724996402360048</v>
      </c>
      <c r="AB43" s="524">
        <v>39.079461571862787</v>
      </c>
      <c r="AC43" s="524">
        <v>40.479024099970246</v>
      </c>
      <c r="AD43" s="524">
        <v>39.872668048563817</v>
      </c>
      <c r="AE43" s="524">
        <v>40.205877965090259</v>
      </c>
      <c r="AF43" s="524">
        <v>40.776262550576952</v>
      </c>
      <c r="AG43" s="524">
        <v>41.435865697044719</v>
      </c>
      <c r="AH43" s="524">
        <v>42.3126201153107</v>
      </c>
      <c r="AI43" s="524">
        <v>43.514439549681839</v>
      </c>
      <c r="AJ43" s="524">
        <v>43.389662027833005</v>
      </c>
      <c r="AK43" s="524">
        <v>43.79139072847682</v>
      </c>
      <c r="AL43" s="524">
        <v>43.093560543994755</v>
      </c>
      <c r="AM43" s="524">
        <v>43.044110518662144</v>
      </c>
      <c r="AN43" s="524">
        <v>42.11127426986458</v>
      </c>
      <c r="AO43" s="524">
        <v>43.736189019207892</v>
      </c>
      <c r="AP43" s="524">
        <v>45.778087927424984</v>
      </c>
      <c r="AQ43" s="524">
        <v>47.782546494992843</v>
      </c>
      <c r="AR43" s="524">
        <v>48.853974121996302</v>
      </c>
      <c r="AS43" s="524">
        <v>49.159021406727824</v>
      </c>
      <c r="AT43" s="524">
        <v>51.41132956978781</v>
      </c>
      <c r="AU43" s="524">
        <v>55.925114519020113</v>
      </c>
      <c r="AV43" s="524">
        <v>60.036870135190497</v>
      </c>
      <c r="AW43" s="524">
        <v>64.043739279588337</v>
      </c>
      <c r="AX43" s="524">
        <v>67.061452513966486</v>
      </c>
      <c r="AY43" s="524">
        <v>69.223887273540598</v>
      </c>
      <c r="AZ43" s="524">
        <v>70.083540302551356</v>
      </c>
      <c r="BA43" s="524">
        <v>69.863013698630141</v>
      </c>
      <c r="BB43" s="524">
        <v>69.199457259158748</v>
      </c>
      <c r="BC43" s="524">
        <v>70.1522170747849</v>
      </c>
      <c r="BD43" s="524">
        <v>67.356518028589718</v>
      </c>
      <c r="BE43" s="524">
        <v>64.709492635024546</v>
      </c>
      <c r="BF43" s="524">
        <v>63.302205444069145</v>
      </c>
      <c r="BG43" s="524">
        <v>61.572052401746724</v>
      </c>
      <c r="BH43" s="524">
        <v>59.908088235294123</v>
      </c>
      <c r="BI43" s="524">
        <v>58.780576852866005</v>
      </c>
      <c r="BJ43" s="524">
        <v>58.749069247952349</v>
      </c>
      <c r="BK43" s="524">
        <v>58.434846806939831</v>
      </c>
      <c r="BL43" s="524">
        <v>59.370879638349969</v>
      </c>
      <c r="BM43" s="524">
        <v>59.324606336558524</v>
      </c>
      <c r="BN43" s="524">
        <v>58.666666666666664</v>
      </c>
      <c r="BO43" s="524">
        <v>59.047978843974313</v>
      </c>
      <c r="BP43" s="524">
        <v>58.50550299285576</v>
      </c>
      <c r="BQ43" s="524">
        <v>59.826532623694064</v>
      </c>
      <c r="BR43" s="524">
        <v>61.79226069246436</v>
      </c>
      <c r="BS43" s="524">
        <v>62.350071152673301</v>
      </c>
      <c r="BT43" s="524">
        <v>61.675178753830437</v>
      </c>
      <c r="BU43" s="524">
        <v>62.943005181347147</v>
      </c>
      <c r="BV43" s="524">
        <v>62.828878130919804</v>
      </c>
      <c r="BW43" s="524">
        <v>62.466096390569582</v>
      </c>
      <c r="BX43" s="524">
        <v>63.191219924018569</v>
      </c>
      <c r="BY43" s="524">
        <v>62.790188348664032</v>
      </c>
      <c r="BZ43" s="524">
        <v>61.492204899777278</v>
      </c>
      <c r="CA43" s="524">
        <v>62.533753375337533</v>
      </c>
      <c r="CB43" s="524">
        <v>62.972178240217147</v>
      </c>
      <c r="CC43" s="524">
        <v>64.037709818349043</v>
      </c>
      <c r="CD43" s="524">
        <v>63.210858881347995</v>
      </c>
      <c r="CE43" s="524">
        <v>61.724137931034484</v>
      </c>
      <c r="CF43" s="524">
        <v>57.454628991500115</v>
      </c>
      <c r="CG43" s="524">
        <v>57.894736842105267</v>
      </c>
      <c r="CH43" s="524">
        <v>57.310226995362456</v>
      </c>
      <c r="CI43" s="524">
        <v>59.462126819639771</v>
      </c>
      <c r="CJ43" s="524">
        <v>61.02352028948048</v>
      </c>
      <c r="CK43" s="524">
        <v>61.234632487575205</v>
      </c>
      <c r="CL43" s="524">
        <v>61.492698756084373</v>
      </c>
      <c r="CM43" s="524">
        <v>59.785975781470015</v>
      </c>
      <c r="CN43" s="524">
        <v>58.970005659309564</v>
      </c>
      <c r="CO43" s="524">
        <v>58.869115958668196</v>
      </c>
      <c r="CP43" s="524">
        <v>59.556463379048729</v>
      </c>
      <c r="CQ43" s="524">
        <v>60.270676691729321</v>
      </c>
      <c r="CR43" s="524">
        <v>60.130111524163567</v>
      </c>
      <c r="CS43" s="524">
        <v>59.864155603581345</v>
      </c>
    </row>
    <row r="44" spans="1:97" customFormat="1" x14ac:dyDescent="0.2">
      <c r="A44" s="513" t="s">
        <v>109</v>
      </c>
      <c r="B44" s="524" t="s">
        <v>55</v>
      </c>
      <c r="C44" s="524" t="s">
        <v>55</v>
      </c>
      <c r="D44" s="524" t="s">
        <v>55</v>
      </c>
      <c r="E44" s="524" t="s">
        <v>55</v>
      </c>
      <c r="F44" s="524" t="s">
        <v>55</v>
      </c>
      <c r="G44" s="524" t="s">
        <v>55</v>
      </c>
      <c r="H44" s="524" t="s">
        <v>55</v>
      </c>
      <c r="I44" s="524" t="s">
        <v>55</v>
      </c>
      <c r="J44" s="524" t="s">
        <v>55</v>
      </c>
      <c r="K44" s="524" t="s">
        <v>55</v>
      </c>
      <c r="L44" s="524" t="s">
        <v>55</v>
      </c>
      <c r="M44" s="524" t="s">
        <v>55</v>
      </c>
      <c r="N44" s="524" t="s">
        <v>55</v>
      </c>
      <c r="O44" s="524">
        <v>10.019385776961535</v>
      </c>
      <c r="P44" s="524">
        <v>10.660318774580832</v>
      </c>
      <c r="Q44" s="524">
        <v>11.462074793999577</v>
      </c>
      <c r="R44" s="524">
        <v>12.040025823111684</v>
      </c>
      <c r="S44" s="524">
        <v>12.460619228680066</v>
      </c>
      <c r="T44" s="524">
        <v>12.947005601034038</v>
      </c>
      <c r="U44" s="524">
        <v>12.95838262178729</v>
      </c>
      <c r="V44" s="524">
        <v>12.79247758582987</v>
      </c>
      <c r="W44" s="524">
        <v>12.222946544980443</v>
      </c>
      <c r="X44" s="524">
        <v>11.920103092783506</v>
      </c>
      <c r="Y44" s="524">
        <v>12.257995507540913</v>
      </c>
      <c r="Z44" s="524">
        <v>12.25453374825625</v>
      </c>
      <c r="AA44" s="524">
        <v>11.772882805816938</v>
      </c>
      <c r="AB44" s="524">
        <v>11.791600212652845</v>
      </c>
      <c r="AC44" s="524">
        <v>11.8025283347864</v>
      </c>
      <c r="AD44" s="524">
        <v>11.256602112676056</v>
      </c>
      <c r="AE44" s="524">
        <v>11.193948032014035</v>
      </c>
      <c r="AF44" s="524">
        <v>11.705759277612596</v>
      </c>
      <c r="AG44" s="524">
        <v>9.5156303675712817</v>
      </c>
      <c r="AH44" s="524">
        <v>10.005948839976204</v>
      </c>
      <c r="AI44" s="524">
        <v>10.324232081911262</v>
      </c>
      <c r="AJ44" s="524">
        <v>11.269146608315099</v>
      </c>
      <c r="AK44" s="524">
        <v>11.299231508165226</v>
      </c>
      <c r="AL44" s="524">
        <v>11.067866699099977</v>
      </c>
      <c r="AM44" s="524">
        <v>11.578818936066373</v>
      </c>
      <c r="AN44" s="524">
        <v>11.950769230769231</v>
      </c>
      <c r="AO44" s="524">
        <v>12.342857142857143</v>
      </c>
      <c r="AP44" s="524">
        <v>13.010408326661329</v>
      </c>
      <c r="AQ44" s="524">
        <v>13.659475058403189</v>
      </c>
      <c r="AR44" s="524">
        <v>14.332386363636363</v>
      </c>
      <c r="AS44" s="524">
        <v>14.201692727011906</v>
      </c>
      <c r="AT44" s="524">
        <v>13.742514970059879</v>
      </c>
      <c r="AU44" s="524">
        <v>12.850007567731195</v>
      </c>
      <c r="AV44" s="524">
        <v>13.627906976744185</v>
      </c>
      <c r="AW44" s="524">
        <v>12.899146380018969</v>
      </c>
      <c r="AX44" s="524">
        <v>12.943321179980114</v>
      </c>
      <c r="AY44" s="524">
        <v>12.878399179066188</v>
      </c>
      <c r="AZ44" s="524">
        <v>12.527811055964403</v>
      </c>
      <c r="BA44" s="524">
        <v>12.482734806629834</v>
      </c>
      <c r="BB44" s="524">
        <v>12.607399614238121</v>
      </c>
      <c r="BC44" s="524">
        <v>12.240955391640323</v>
      </c>
      <c r="BD44" s="524">
        <v>11.650153741031772</v>
      </c>
      <c r="BE44" s="524">
        <v>10.763660302830811</v>
      </c>
      <c r="BF44" s="524">
        <v>10.658663205710578</v>
      </c>
      <c r="BG44" s="524">
        <v>10.313544485118573</v>
      </c>
      <c r="BH44" s="524">
        <v>10.127566894835097</v>
      </c>
      <c r="BI44" s="524">
        <v>9.9722564734895194</v>
      </c>
      <c r="BJ44" s="524">
        <v>10.318688118811881</v>
      </c>
      <c r="BK44" s="524">
        <v>10.15299026425591</v>
      </c>
      <c r="BL44" s="524">
        <v>10.594476517397409</v>
      </c>
      <c r="BM44" s="524">
        <v>10.481946874502942</v>
      </c>
      <c r="BN44" s="524">
        <v>10.588606596181158</v>
      </c>
      <c r="BO44" s="524">
        <v>10.83147499203568</v>
      </c>
      <c r="BP44" s="524">
        <v>10.71875</v>
      </c>
      <c r="BQ44" s="524">
        <v>10.780370072405471</v>
      </c>
      <c r="BR44" s="524">
        <v>11.042225201072387</v>
      </c>
      <c r="BS44" s="524">
        <v>11.401547721410147</v>
      </c>
      <c r="BT44" s="524">
        <v>11.189634864546525</v>
      </c>
      <c r="BU44" s="524">
        <v>10.905730129390019</v>
      </c>
      <c r="BV44" s="524">
        <v>11.202046035805626</v>
      </c>
      <c r="BW44" s="524">
        <v>10.848568471886857</v>
      </c>
      <c r="BX44" s="524">
        <v>11</v>
      </c>
      <c r="BY44" s="524">
        <v>11.20644370513045</v>
      </c>
      <c r="BZ44" s="524">
        <v>11.606160616061606</v>
      </c>
      <c r="CA44" s="524">
        <v>11.844050258684405</v>
      </c>
      <c r="CB44" s="524">
        <v>10.904699981422999</v>
      </c>
      <c r="CC44" s="524">
        <v>10.884608191509257</v>
      </c>
      <c r="CD44" s="524">
        <v>10.908742331288343</v>
      </c>
      <c r="CE44" s="524">
        <v>10.759370751602253</v>
      </c>
      <c r="CF44" s="524">
        <v>11.170955515659285</v>
      </c>
      <c r="CG44" s="524">
        <v>10.887176447342423</v>
      </c>
      <c r="CH44" s="524">
        <v>10.926609266092662</v>
      </c>
      <c r="CI44" s="524">
        <v>10.95803306485799</v>
      </c>
      <c r="CJ44" s="524">
        <v>11.520542143159677</v>
      </c>
      <c r="CK44" s="524">
        <v>11.432354888545575</v>
      </c>
      <c r="CL44" s="524">
        <v>11.353315168029065</v>
      </c>
      <c r="CM44" s="524">
        <v>11.953017042837402</v>
      </c>
      <c r="CN44" s="524">
        <v>11.988782425800421</v>
      </c>
      <c r="CO44" s="524">
        <v>11.823361823361823</v>
      </c>
      <c r="CP44" s="524">
        <v>11.400491400491401</v>
      </c>
      <c r="CQ44" s="524">
        <v>11.616915422885572</v>
      </c>
      <c r="CR44" s="524">
        <v>11.911427844235174</v>
      </c>
      <c r="CS44" s="524">
        <v>11.949685534591195</v>
      </c>
    </row>
    <row r="45" spans="1:97" customFormat="1" x14ac:dyDescent="0.2">
      <c r="A45" s="512" t="s">
        <v>200</v>
      </c>
      <c r="B45" s="524">
        <v>5.3835535397357521</v>
      </c>
      <c r="C45" s="524">
        <v>5.50168216900851</v>
      </c>
      <c r="D45" s="524">
        <v>5.6787667826951767</v>
      </c>
      <c r="E45" s="524">
        <v>5.9779864687468445</v>
      </c>
      <c r="F45" s="524">
        <v>6.3237860589261885</v>
      </c>
      <c r="G45" s="524">
        <v>6.648345840820209</v>
      </c>
      <c r="H45" s="524">
        <v>6.9044163383786019</v>
      </c>
      <c r="I45" s="524">
        <v>7.1010949293079619</v>
      </c>
      <c r="J45" s="524">
        <v>7.2108697977960841</v>
      </c>
      <c r="K45" s="524">
        <v>7.2529367388727231</v>
      </c>
      <c r="L45" s="524">
        <v>7.1908165475416936</v>
      </c>
      <c r="M45" s="524">
        <v>7.2230959334980902</v>
      </c>
      <c r="N45" s="524">
        <v>7.436619718309859</v>
      </c>
      <c r="O45" s="524">
        <v>7.7306168647425011</v>
      </c>
      <c r="P45" s="524">
        <v>7.8926143564926834</v>
      </c>
      <c r="Q45" s="524">
        <v>8.1355932203389827</v>
      </c>
      <c r="R45" s="524">
        <v>8.3353151010701545</v>
      </c>
      <c r="S45" s="524">
        <v>8.3623693379790947</v>
      </c>
      <c r="T45" s="524">
        <v>8.1306628516928949</v>
      </c>
      <c r="U45" s="524">
        <v>8.0811719500480308</v>
      </c>
      <c r="V45" s="524">
        <v>7.7726499878552344</v>
      </c>
      <c r="W45" s="524">
        <v>7.9123554473524038</v>
      </c>
      <c r="X45" s="524">
        <v>7.7097235462345095</v>
      </c>
      <c r="Y45" s="524">
        <v>7.8904045155221079</v>
      </c>
      <c r="Z45" s="524">
        <v>7.9090693819559545</v>
      </c>
      <c r="AA45" s="524">
        <v>8.0004741021690169</v>
      </c>
      <c r="AB45" s="524">
        <v>7.8968760887237259</v>
      </c>
      <c r="AC45" s="524">
        <v>7.8278590266123231</v>
      </c>
      <c r="AD45" s="524">
        <v>8.0125120307988453</v>
      </c>
      <c r="AE45" s="524">
        <v>8.1630155427732216</v>
      </c>
      <c r="AF45" s="524">
        <v>8.3123425692695214</v>
      </c>
      <c r="AG45" s="524">
        <v>8.4255001864048715</v>
      </c>
      <c r="AH45" s="524">
        <v>8.4767697683447647</v>
      </c>
      <c r="AI45" s="524">
        <v>8.5943775100401609</v>
      </c>
      <c r="AJ45" s="524">
        <v>8.8826741243840726</v>
      </c>
      <c r="AK45" s="524">
        <v>8.662573411639082</v>
      </c>
      <c r="AL45" s="524">
        <v>8.6824368970529928</v>
      </c>
      <c r="AM45" s="524">
        <v>8.6135850059816566</v>
      </c>
      <c r="AN45" s="524">
        <v>8.4444444444444446</v>
      </c>
      <c r="AO45" s="524">
        <v>8.2970620239390644</v>
      </c>
      <c r="AP45" s="524">
        <v>8.6698672691330145</v>
      </c>
      <c r="AQ45" s="524">
        <v>9.0564386758057456</v>
      </c>
      <c r="AR45" s="524">
        <v>9.05146618791143</v>
      </c>
      <c r="AS45" s="524">
        <v>8.8714637146371462</v>
      </c>
      <c r="AT45" s="524">
        <v>9.2239886667716036</v>
      </c>
      <c r="AU45" s="524">
        <v>9.3699515347334401</v>
      </c>
      <c r="AV45" s="524">
        <v>9.3224489795918366</v>
      </c>
      <c r="AW45" s="524">
        <v>9.2806243637597561</v>
      </c>
      <c r="AX45" s="524">
        <v>9.6170659206154916</v>
      </c>
      <c r="AY45" s="524">
        <v>9.962032182245526</v>
      </c>
      <c r="AZ45" s="524">
        <v>10.173160173160174</v>
      </c>
      <c r="BA45" s="524">
        <v>10.099547511312217</v>
      </c>
      <c r="BB45" s="524">
        <v>10.299727520435967</v>
      </c>
      <c r="BC45" s="524">
        <v>10.566530003727172</v>
      </c>
      <c r="BD45" s="524">
        <v>10.205173951828725</v>
      </c>
      <c r="BE45" s="524">
        <v>9.813491371797106</v>
      </c>
      <c r="BF45" s="524">
        <v>9.6604414261460096</v>
      </c>
      <c r="BG45" s="524">
        <v>9.474734042553191</v>
      </c>
      <c r="BH45" s="524">
        <v>9.1187863137508067</v>
      </c>
      <c r="BI45" s="524">
        <v>8.8867500802053261</v>
      </c>
      <c r="BJ45" s="524">
        <v>8.8581091963279111</v>
      </c>
      <c r="BK45" s="524">
        <v>8.6593550499263383</v>
      </c>
      <c r="BL45" s="524">
        <v>8.4274259531991493</v>
      </c>
      <c r="BM45" s="524">
        <v>8.7021880741606807</v>
      </c>
      <c r="BN45" s="524">
        <v>8.3250906693043198</v>
      </c>
      <c r="BO45" s="524">
        <v>8.2946250829462507</v>
      </c>
      <c r="BP45" s="524">
        <v>8.0465421173385767</v>
      </c>
      <c r="BQ45" s="524">
        <v>8.0054505195026398</v>
      </c>
      <c r="BR45" s="524">
        <v>8.1540596807772392</v>
      </c>
      <c r="BS45" s="524">
        <v>8.4068406840684062</v>
      </c>
      <c r="BT45" s="524">
        <v>8.3980239943542703</v>
      </c>
      <c r="BU45" s="524">
        <v>8.2369685109411126</v>
      </c>
      <c r="BV45" s="524">
        <v>8.5094948047294885</v>
      </c>
      <c r="BW45" s="524">
        <v>8.493150684931507</v>
      </c>
      <c r="BX45" s="524">
        <v>8.5541948455492598</v>
      </c>
      <c r="BY45" s="524">
        <v>8.3657227466222466</v>
      </c>
      <c r="BZ45" s="524">
        <v>8.5697962292896577</v>
      </c>
      <c r="CA45" s="524">
        <v>8.6519511233740651</v>
      </c>
      <c r="CB45" s="524">
        <v>8.594205716507874</v>
      </c>
      <c r="CC45" s="524">
        <v>8.3251134346024855</v>
      </c>
      <c r="CD45" s="524">
        <v>8.5754357844119422</v>
      </c>
      <c r="CE45" s="524">
        <v>8.1893923999187166</v>
      </c>
      <c r="CF45" s="524">
        <v>8.5227272727272716</v>
      </c>
      <c r="CG45" s="524">
        <v>8.0531340805313398</v>
      </c>
      <c r="CH45" s="524">
        <v>7.8783986298437165</v>
      </c>
      <c r="CI45" s="524">
        <v>7.9714985526608775</v>
      </c>
      <c r="CJ45" s="524">
        <v>8.042421564295184</v>
      </c>
      <c r="CK45" s="524">
        <v>8.0082606700321239</v>
      </c>
      <c r="CL45" s="524">
        <v>7.8236130867709823</v>
      </c>
      <c r="CM45" s="524">
        <v>7.4219710002457608</v>
      </c>
      <c r="CN45" s="524">
        <v>7.571288102261553</v>
      </c>
      <c r="CO45" s="524">
        <v>7.436985275767408</v>
      </c>
      <c r="CP45" s="524">
        <v>7.413967611336032</v>
      </c>
      <c r="CQ45" s="524">
        <v>7.0028743140841385</v>
      </c>
      <c r="CR45" s="524">
        <v>6.9167331737164135</v>
      </c>
      <c r="CS45" s="524">
        <v>6.3435883473999448</v>
      </c>
    </row>
    <row r="46" spans="1:97" customFormat="1" x14ac:dyDescent="0.2">
      <c r="A46" s="506" t="s">
        <v>218</v>
      </c>
      <c r="B46" s="522" t="s">
        <v>55</v>
      </c>
      <c r="C46" s="522" t="s">
        <v>55</v>
      </c>
      <c r="D46" s="522" t="s">
        <v>55</v>
      </c>
      <c r="E46" s="522" t="s">
        <v>55</v>
      </c>
      <c r="F46" s="522" t="s">
        <v>55</v>
      </c>
      <c r="G46" s="522" t="s">
        <v>55</v>
      </c>
      <c r="H46" s="522" t="s">
        <v>55</v>
      </c>
      <c r="I46" s="522" t="s">
        <v>55</v>
      </c>
      <c r="J46" s="522" t="s">
        <v>55</v>
      </c>
      <c r="K46" s="522" t="s">
        <v>55</v>
      </c>
      <c r="L46" s="522" t="s">
        <v>55</v>
      </c>
      <c r="M46" s="522" t="s">
        <v>55</v>
      </c>
      <c r="N46" s="522" t="s">
        <v>55</v>
      </c>
      <c r="O46" s="522" t="s">
        <v>55</v>
      </c>
      <c r="P46" s="522" t="s">
        <v>55</v>
      </c>
      <c r="Q46" s="522" t="s">
        <v>55</v>
      </c>
      <c r="R46" s="522" t="s">
        <v>55</v>
      </c>
      <c r="S46" s="522" t="s">
        <v>55</v>
      </c>
      <c r="T46" s="522" t="s">
        <v>55</v>
      </c>
      <c r="U46" s="522" t="s">
        <v>55</v>
      </c>
      <c r="V46" s="522" t="s">
        <v>55</v>
      </c>
      <c r="W46" s="522" t="s">
        <v>55</v>
      </c>
      <c r="X46" s="522" t="s">
        <v>55</v>
      </c>
      <c r="Y46" s="522" t="s">
        <v>55</v>
      </c>
      <c r="Z46" s="522" t="s">
        <v>55</v>
      </c>
      <c r="AA46" s="522" t="s">
        <v>55</v>
      </c>
      <c r="AB46" s="522" t="s">
        <v>55</v>
      </c>
      <c r="AC46" s="522" t="s">
        <v>55</v>
      </c>
      <c r="AD46" s="522" t="s">
        <v>55</v>
      </c>
      <c r="AE46" s="522" t="s">
        <v>55</v>
      </c>
      <c r="AF46" s="522" t="s">
        <v>55</v>
      </c>
      <c r="AG46" s="522" t="s">
        <v>55</v>
      </c>
      <c r="AH46" s="522" t="s">
        <v>55</v>
      </c>
      <c r="AI46" s="522" t="s">
        <v>55</v>
      </c>
      <c r="AJ46" s="522" t="s">
        <v>55</v>
      </c>
      <c r="AK46" s="522" t="s">
        <v>55</v>
      </c>
      <c r="AL46" s="522" t="s">
        <v>55</v>
      </c>
      <c r="AM46" s="522" t="s">
        <v>55</v>
      </c>
      <c r="AN46" s="522" t="s">
        <v>55</v>
      </c>
      <c r="AO46" s="522" t="s">
        <v>55</v>
      </c>
      <c r="AP46" s="522" t="s">
        <v>55</v>
      </c>
      <c r="AQ46" s="522" t="s">
        <v>55</v>
      </c>
      <c r="AR46" s="522" t="s">
        <v>55</v>
      </c>
      <c r="AS46" s="522" t="s">
        <v>55</v>
      </c>
      <c r="AT46" s="522" t="s">
        <v>55</v>
      </c>
      <c r="AU46" s="522" t="s">
        <v>55</v>
      </c>
      <c r="AV46" s="522" t="s">
        <v>55</v>
      </c>
      <c r="AW46" s="522" t="s">
        <v>55</v>
      </c>
      <c r="AX46" s="522" t="s">
        <v>55</v>
      </c>
      <c r="AY46" s="522" t="s">
        <v>55</v>
      </c>
      <c r="AZ46" s="522" t="s">
        <v>55</v>
      </c>
      <c r="BA46" s="522" t="s">
        <v>55</v>
      </c>
      <c r="BB46" s="522" t="s">
        <v>55</v>
      </c>
      <c r="BC46" s="522" t="s">
        <v>55</v>
      </c>
      <c r="BD46" s="522" t="s">
        <v>55</v>
      </c>
      <c r="BE46" s="522" t="s">
        <v>55</v>
      </c>
      <c r="BF46" s="522" t="s">
        <v>55</v>
      </c>
      <c r="BG46" s="522" t="s">
        <v>55</v>
      </c>
      <c r="BH46" s="522" t="s">
        <v>55</v>
      </c>
      <c r="BI46" s="522" t="s">
        <v>55</v>
      </c>
      <c r="BJ46" s="522" t="s">
        <v>55</v>
      </c>
      <c r="BK46" s="522" t="s">
        <v>55</v>
      </c>
      <c r="BL46" s="522">
        <v>69.642857142857139</v>
      </c>
      <c r="BM46" s="522">
        <v>66.972477064220186</v>
      </c>
      <c r="BN46" s="522">
        <v>72.277227722772281</v>
      </c>
      <c r="BO46" s="522">
        <v>66.666666666666657</v>
      </c>
      <c r="BP46" s="522">
        <v>67.81609195402298</v>
      </c>
      <c r="BQ46" s="522">
        <v>74.390243902439025</v>
      </c>
      <c r="BR46" s="522">
        <v>72.368421052631575</v>
      </c>
      <c r="BS46" s="522">
        <v>68.421052631578945</v>
      </c>
      <c r="BT46" s="522">
        <v>72.5</v>
      </c>
      <c r="BU46" s="522">
        <v>67.948717948717956</v>
      </c>
      <c r="BV46" s="522">
        <v>74.576271186440678</v>
      </c>
      <c r="BW46" s="522">
        <v>83.82352941176471</v>
      </c>
      <c r="BX46" s="522">
        <v>72.307692307692307</v>
      </c>
      <c r="BY46" s="522">
        <v>63.636363636363633</v>
      </c>
      <c r="BZ46" s="522">
        <v>81.25</v>
      </c>
      <c r="CA46" s="522">
        <v>75</v>
      </c>
      <c r="CB46" s="522">
        <v>70.666666666666671</v>
      </c>
      <c r="CC46" s="522">
        <v>77.142857142857153</v>
      </c>
      <c r="CD46" s="522">
        <v>71.212121212121218</v>
      </c>
      <c r="CE46" s="522">
        <v>65.432098765432102</v>
      </c>
      <c r="CF46" s="522">
        <v>68.75</v>
      </c>
      <c r="CG46" s="522">
        <v>75</v>
      </c>
      <c r="CH46" s="522">
        <v>75.342465753424662</v>
      </c>
      <c r="CI46" s="522">
        <v>62.5</v>
      </c>
      <c r="CJ46" s="522">
        <v>86.36363636363636</v>
      </c>
      <c r="CK46" s="522">
        <v>78.94736842105263</v>
      </c>
      <c r="CL46" s="522">
        <v>71.287128712871279</v>
      </c>
      <c r="CM46" s="522">
        <v>80.681818181818173</v>
      </c>
      <c r="CN46" s="522">
        <v>81.333333333333329</v>
      </c>
      <c r="CO46" s="522">
        <v>64.935064935064929</v>
      </c>
      <c r="CP46" s="522">
        <v>70.175438596491219</v>
      </c>
      <c r="CQ46" s="522">
        <v>65.217391304347828</v>
      </c>
      <c r="CR46" s="522">
        <v>78.125</v>
      </c>
      <c r="CS46" s="522">
        <v>77.41935483870968</v>
      </c>
    </row>
    <row r="47" spans="1:97" customFormat="1" x14ac:dyDescent="0.2">
      <c r="A47" s="506" t="s">
        <v>219</v>
      </c>
      <c r="B47" s="522" t="s">
        <v>55</v>
      </c>
      <c r="C47" s="522" t="s">
        <v>55</v>
      </c>
      <c r="D47" s="522" t="s">
        <v>55</v>
      </c>
      <c r="E47" s="522" t="s">
        <v>55</v>
      </c>
      <c r="F47" s="522" t="s">
        <v>55</v>
      </c>
      <c r="G47" s="522" t="s">
        <v>55</v>
      </c>
      <c r="H47" s="522" t="s">
        <v>55</v>
      </c>
      <c r="I47" s="522" t="s">
        <v>55</v>
      </c>
      <c r="J47" s="522" t="s">
        <v>55</v>
      </c>
      <c r="K47" s="522" t="s">
        <v>55</v>
      </c>
      <c r="L47" s="522" t="s">
        <v>55</v>
      </c>
      <c r="M47" s="522" t="s">
        <v>55</v>
      </c>
      <c r="N47" s="522" t="s">
        <v>55</v>
      </c>
      <c r="O47" s="522" t="s">
        <v>55</v>
      </c>
      <c r="P47" s="522" t="s">
        <v>55</v>
      </c>
      <c r="Q47" s="522" t="s">
        <v>55</v>
      </c>
      <c r="R47" s="522" t="s">
        <v>55</v>
      </c>
      <c r="S47" s="522" t="s">
        <v>55</v>
      </c>
      <c r="T47" s="522" t="s">
        <v>55</v>
      </c>
      <c r="U47" s="522" t="s">
        <v>55</v>
      </c>
      <c r="V47" s="522" t="s">
        <v>55</v>
      </c>
      <c r="W47" s="522" t="s">
        <v>55</v>
      </c>
      <c r="X47" s="522" t="s">
        <v>55</v>
      </c>
      <c r="Y47" s="522" t="s">
        <v>55</v>
      </c>
      <c r="Z47" s="522" t="s">
        <v>55</v>
      </c>
      <c r="AA47" s="522" t="s">
        <v>55</v>
      </c>
      <c r="AB47" s="522" t="s">
        <v>55</v>
      </c>
      <c r="AC47" s="522" t="s">
        <v>55</v>
      </c>
      <c r="AD47" s="522" t="s">
        <v>55</v>
      </c>
      <c r="AE47" s="522" t="s">
        <v>55</v>
      </c>
      <c r="AF47" s="522" t="s">
        <v>55</v>
      </c>
      <c r="AG47" s="522" t="s">
        <v>55</v>
      </c>
      <c r="AH47" s="522" t="s">
        <v>55</v>
      </c>
      <c r="AI47" s="522" t="s">
        <v>55</v>
      </c>
      <c r="AJ47" s="522" t="s">
        <v>55</v>
      </c>
      <c r="AK47" s="522" t="s">
        <v>55</v>
      </c>
      <c r="AL47" s="522" t="s">
        <v>55</v>
      </c>
      <c r="AM47" s="522" t="s">
        <v>55</v>
      </c>
      <c r="AN47" s="522" t="s">
        <v>55</v>
      </c>
      <c r="AO47" s="522" t="s">
        <v>55</v>
      </c>
      <c r="AP47" s="522" t="s">
        <v>55</v>
      </c>
      <c r="AQ47" s="522" t="s">
        <v>55</v>
      </c>
      <c r="AR47" s="522" t="s">
        <v>55</v>
      </c>
      <c r="AS47" s="522" t="s">
        <v>55</v>
      </c>
      <c r="AT47" s="522" t="s">
        <v>55</v>
      </c>
      <c r="AU47" s="522" t="s">
        <v>55</v>
      </c>
      <c r="AV47" s="522" t="s">
        <v>55</v>
      </c>
      <c r="AW47" s="522" t="s">
        <v>55</v>
      </c>
      <c r="AX47" s="522" t="s">
        <v>55</v>
      </c>
      <c r="AY47" s="522" t="s">
        <v>55</v>
      </c>
      <c r="AZ47" s="522" t="s">
        <v>55</v>
      </c>
      <c r="BA47" s="522" t="s">
        <v>55</v>
      </c>
      <c r="BB47" s="522" t="s">
        <v>55</v>
      </c>
      <c r="BC47" s="522" t="s">
        <v>55</v>
      </c>
      <c r="BD47" s="522" t="s">
        <v>55</v>
      </c>
      <c r="BE47" s="522" t="s">
        <v>55</v>
      </c>
      <c r="BF47" s="522" t="s">
        <v>55</v>
      </c>
      <c r="BG47" s="522" t="s">
        <v>55</v>
      </c>
      <c r="BH47" s="522" t="s">
        <v>55</v>
      </c>
      <c r="BI47" s="522" t="s">
        <v>55</v>
      </c>
      <c r="BJ47" s="522" t="s">
        <v>55</v>
      </c>
      <c r="BK47" s="522" t="s">
        <v>55</v>
      </c>
      <c r="BL47" s="522">
        <v>41.964285714285715</v>
      </c>
      <c r="BM47" s="522">
        <v>58.715596330275233</v>
      </c>
      <c r="BN47" s="522">
        <v>48.514851485148512</v>
      </c>
      <c r="BO47" s="522">
        <v>48.148148148148145</v>
      </c>
      <c r="BP47" s="522">
        <v>51.724137931034484</v>
      </c>
      <c r="BQ47" s="522">
        <v>43.902439024390247</v>
      </c>
      <c r="BR47" s="522">
        <v>50</v>
      </c>
      <c r="BS47" s="522">
        <v>55.26315789473685</v>
      </c>
      <c r="BT47" s="522">
        <v>56.25</v>
      </c>
      <c r="BU47" s="522">
        <v>48.717948717948715</v>
      </c>
      <c r="BV47" s="522">
        <v>54.237288135593218</v>
      </c>
      <c r="BW47" s="522">
        <v>57.352941176470587</v>
      </c>
      <c r="BX47" s="522">
        <v>66.153846153846146</v>
      </c>
      <c r="BY47" s="522">
        <v>50</v>
      </c>
      <c r="BZ47" s="522">
        <v>62.5</v>
      </c>
      <c r="CA47" s="522">
        <v>54.166666666666664</v>
      </c>
      <c r="CB47" s="522">
        <v>40</v>
      </c>
      <c r="CC47" s="522">
        <v>55.714285714285715</v>
      </c>
      <c r="CD47" s="522">
        <v>57.575757575757578</v>
      </c>
      <c r="CE47" s="522">
        <v>44.444444444444443</v>
      </c>
      <c r="CF47" s="522" t="s">
        <v>1049</v>
      </c>
      <c r="CG47" s="522" t="s">
        <v>1049</v>
      </c>
      <c r="CH47" s="522">
        <v>63.013698630136986</v>
      </c>
      <c r="CI47" s="522">
        <v>35.416666666666671</v>
      </c>
      <c r="CJ47" s="522">
        <v>56.81818181818182</v>
      </c>
      <c r="CK47" s="522">
        <v>47.368421052631575</v>
      </c>
      <c r="CL47" s="522">
        <v>60.396039603960396</v>
      </c>
      <c r="CM47" s="522">
        <v>63.636363636363633</v>
      </c>
      <c r="CN47" s="522">
        <v>61.333333333333329</v>
      </c>
      <c r="CO47" s="522">
        <v>61.038961038961034</v>
      </c>
      <c r="CP47" s="522">
        <v>47.368421052631575</v>
      </c>
      <c r="CQ47" s="522">
        <v>60.869565217391312</v>
      </c>
      <c r="CR47" s="522">
        <v>62.5</v>
      </c>
      <c r="CS47" s="522">
        <v>56.451612903225815</v>
      </c>
    </row>
    <row r="48" spans="1:97" customFormat="1" x14ac:dyDescent="0.2">
      <c r="A48" s="506" t="s">
        <v>220</v>
      </c>
      <c r="B48" s="522" t="s">
        <v>55</v>
      </c>
      <c r="C48" s="522" t="s">
        <v>55</v>
      </c>
      <c r="D48" s="522" t="s">
        <v>55</v>
      </c>
      <c r="E48" s="522" t="s">
        <v>55</v>
      </c>
      <c r="F48" s="522" t="s">
        <v>55</v>
      </c>
      <c r="G48" s="522" t="s">
        <v>55</v>
      </c>
      <c r="H48" s="522" t="s">
        <v>55</v>
      </c>
      <c r="I48" s="522" t="s">
        <v>55</v>
      </c>
      <c r="J48" s="522" t="s">
        <v>55</v>
      </c>
      <c r="K48" s="522" t="s">
        <v>55</v>
      </c>
      <c r="L48" s="522" t="s">
        <v>55</v>
      </c>
      <c r="M48" s="522" t="s">
        <v>55</v>
      </c>
      <c r="N48" s="522" t="s">
        <v>55</v>
      </c>
      <c r="O48" s="522" t="s">
        <v>55</v>
      </c>
      <c r="P48" s="522" t="s">
        <v>55</v>
      </c>
      <c r="Q48" s="522" t="s">
        <v>55</v>
      </c>
      <c r="R48" s="522" t="s">
        <v>55</v>
      </c>
      <c r="S48" s="522" t="s">
        <v>55</v>
      </c>
      <c r="T48" s="522" t="s">
        <v>55</v>
      </c>
      <c r="U48" s="522" t="s">
        <v>55</v>
      </c>
      <c r="V48" s="522" t="s">
        <v>55</v>
      </c>
      <c r="W48" s="522" t="s">
        <v>55</v>
      </c>
      <c r="X48" s="522" t="s">
        <v>55</v>
      </c>
      <c r="Y48" s="522" t="s">
        <v>55</v>
      </c>
      <c r="Z48" s="522" t="s">
        <v>55</v>
      </c>
      <c r="AA48" s="522" t="s">
        <v>55</v>
      </c>
      <c r="AB48" s="522" t="s">
        <v>55</v>
      </c>
      <c r="AC48" s="522" t="s">
        <v>55</v>
      </c>
      <c r="AD48" s="522" t="s">
        <v>55</v>
      </c>
      <c r="AE48" s="522" t="s">
        <v>55</v>
      </c>
      <c r="AF48" s="522" t="s">
        <v>55</v>
      </c>
      <c r="AG48" s="522" t="s">
        <v>55</v>
      </c>
      <c r="AH48" s="522" t="s">
        <v>55</v>
      </c>
      <c r="AI48" s="522" t="s">
        <v>55</v>
      </c>
      <c r="AJ48" s="522" t="s">
        <v>55</v>
      </c>
      <c r="AK48" s="522" t="s">
        <v>55</v>
      </c>
      <c r="AL48" s="522" t="s">
        <v>55</v>
      </c>
      <c r="AM48" s="522" t="s">
        <v>55</v>
      </c>
      <c r="AN48" s="522" t="s">
        <v>55</v>
      </c>
      <c r="AO48" s="522" t="s">
        <v>55</v>
      </c>
      <c r="AP48" s="522" t="s">
        <v>55</v>
      </c>
      <c r="AQ48" s="522" t="s">
        <v>55</v>
      </c>
      <c r="AR48" s="522" t="s">
        <v>55</v>
      </c>
      <c r="AS48" s="522" t="s">
        <v>55</v>
      </c>
      <c r="AT48" s="522" t="s">
        <v>55</v>
      </c>
      <c r="AU48" s="522" t="s">
        <v>55</v>
      </c>
      <c r="AV48" s="522" t="s">
        <v>55</v>
      </c>
      <c r="AW48" s="522" t="s">
        <v>55</v>
      </c>
      <c r="AX48" s="522" t="s">
        <v>55</v>
      </c>
      <c r="AY48" s="522" t="s">
        <v>55</v>
      </c>
      <c r="AZ48" s="522" t="s">
        <v>55</v>
      </c>
      <c r="BA48" s="522" t="s">
        <v>55</v>
      </c>
      <c r="BB48" s="522" t="s">
        <v>55</v>
      </c>
      <c r="BC48" s="522" t="s">
        <v>55</v>
      </c>
      <c r="BD48" s="522" t="s">
        <v>55</v>
      </c>
      <c r="BE48" s="522" t="s">
        <v>55</v>
      </c>
      <c r="BF48" s="522" t="s">
        <v>55</v>
      </c>
      <c r="BG48" s="522" t="s">
        <v>55</v>
      </c>
      <c r="BH48" s="522" t="s">
        <v>55</v>
      </c>
      <c r="BI48" s="522" t="s">
        <v>55</v>
      </c>
      <c r="BJ48" s="522" t="s">
        <v>55</v>
      </c>
      <c r="BK48" s="522" t="s">
        <v>55</v>
      </c>
      <c r="BL48" s="522">
        <v>82.142857142857139</v>
      </c>
      <c r="BM48" s="522">
        <v>88.073394495412856</v>
      </c>
      <c r="BN48" s="522">
        <v>85.148514851485146</v>
      </c>
      <c r="BO48" s="522">
        <v>93.827160493827151</v>
      </c>
      <c r="BP48" s="522">
        <v>88.505747126436788</v>
      </c>
      <c r="BQ48" s="522">
        <v>86.58536585365853</v>
      </c>
      <c r="BR48" s="522">
        <v>88.157894736842096</v>
      </c>
      <c r="BS48" s="522">
        <v>86.842105263157904</v>
      </c>
      <c r="BT48" s="522">
        <v>87.5</v>
      </c>
      <c r="BU48" s="522">
        <v>88.461538461538453</v>
      </c>
      <c r="BV48" s="522">
        <v>88.135593220338976</v>
      </c>
      <c r="BW48" s="522">
        <v>92.64705882352942</v>
      </c>
      <c r="BX48" s="522">
        <v>92.307692307692307</v>
      </c>
      <c r="BY48" s="522">
        <v>83.333333333333343</v>
      </c>
      <c r="BZ48" s="522">
        <v>93.75</v>
      </c>
      <c r="CA48" s="522">
        <v>90.277777777777786</v>
      </c>
      <c r="CB48" s="522">
        <v>86.666666666666671</v>
      </c>
      <c r="CC48" s="522">
        <v>87.142857142857139</v>
      </c>
      <c r="CD48" s="522">
        <v>93.939393939393938</v>
      </c>
      <c r="CE48" s="522">
        <v>88.888888888888886</v>
      </c>
      <c r="CF48" s="522">
        <v>87.5</v>
      </c>
      <c r="CG48" s="522">
        <v>81.25</v>
      </c>
      <c r="CH48" s="522">
        <v>97.260273972602747</v>
      </c>
      <c r="CI48" s="522">
        <v>87.5</v>
      </c>
      <c r="CJ48" s="522">
        <v>93.181818181818173</v>
      </c>
      <c r="CK48" s="522">
        <v>89.473684210526315</v>
      </c>
      <c r="CL48" s="522">
        <v>92.079207920792086</v>
      </c>
      <c r="CM48" s="522">
        <v>92.045454545454547</v>
      </c>
      <c r="CN48" s="522">
        <v>94.666666666666671</v>
      </c>
      <c r="CO48" s="522">
        <v>87.012987012987011</v>
      </c>
      <c r="CP48" s="522">
        <v>87.719298245614027</v>
      </c>
      <c r="CQ48" s="522">
        <v>86.956521739130437</v>
      </c>
      <c r="CR48" s="522">
        <v>92.1875</v>
      </c>
      <c r="CS48" s="522">
        <v>93.548387096774192</v>
      </c>
    </row>
    <row r="49" spans="1:97" customFormat="1" x14ac:dyDescent="0.2">
      <c r="A49" s="514" t="s">
        <v>221</v>
      </c>
      <c r="B49" s="527" t="s">
        <v>55</v>
      </c>
      <c r="C49" s="527" t="s">
        <v>55</v>
      </c>
      <c r="D49" s="527" t="s">
        <v>55</v>
      </c>
      <c r="E49" s="527" t="s">
        <v>55</v>
      </c>
      <c r="F49" s="527" t="s">
        <v>55</v>
      </c>
      <c r="G49" s="527" t="s">
        <v>55</v>
      </c>
      <c r="H49" s="527" t="s">
        <v>55</v>
      </c>
      <c r="I49" s="527" t="s">
        <v>55</v>
      </c>
      <c r="J49" s="527" t="s">
        <v>55</v>
      </c>
      <c r="K49" s="527" t="s">
        <v>55</v>
      </c>
      <c r="L49" s="527" t="s">
        <v>55</v>
      </c>
      <c r="M49" s="527" t="s">
        <v>55</v>
      </c>
      <c r="N49" s="527" t="s">
        <v>55</v>
      </c>
      <c r="O49" s="527" t="s">
        <v>55</v>
      </c>
      <c r="P49" s="527" t="s">
        <v>55</v>
      </c>
      <c r="Q49" s="527" t="s">
        <v>55</v>
      </c>
      <c r="R49" s="527" t="s">
        <v>55</v>
      </c>
      <c r="S49" s="527" t="s">
        <v>55</v>
      </c>
      <c r="T49" s="527" t="s">
        <v>55</v>
      </c>
      <c r="U49" s="527" t="s">
        <v>55</v>
      </c>
      <c r="V49" s="527" t="s">
        <v>55</v>
      </c>
      <c r="W49" s="527" t="s">
        <v>55</v>
      </c>
      <c r="X49" s="527" t="s">
        <v>55</v>
      </c>
      <c r="Y49" s="527" t="s">
        <v>55</v>
      </c>
      <c r="Z49" s="527" t="s">
        <v>55</v>
      </c>
      <c r="AA49" s="527" t="s">
        <v>55</v>
      </c>
      <c r="AB49" s="527" t="s">
        <v>55</v>
      </c>
      <c r="AC49" s="527" t="s">
        <v>55</v>
      </c>
      <c r="AD49" s="527" t="s">
        <v>55</v>
      </c>
      <c r="AE49" s="527" t="s">
        <v>55</v>
      </c>
      <c r="AF49" s="527" t="s">
        <v>55</v>
      </c>
      <c r="AG49" s="527" t="s">
        <v>55</v>
      </c>
      <c r="AH49" s="527" t="s">
        <v>55</v>
      </c>
      <c r="AI49" s="527" t="s">
        <v>55</v>
      </c>
      <c r="AJ49" s="527" t="s">
        <v>55</v>
      </c>
      <c r="AK49" s="527" t="s">
        <v>55</v>
      </c>
      <c r="AL49" s="527" t="s">
        <v>55</v>
      </c>
      <c r="AM49" s="527" t="s">
        <v>55</v>
      </c>
      <c r="AN49" s="527" t="s">
        <v>55</v>
      </c>
      <c r="AO49" s="527" t="s">
        <v>55</v>
      </c>
      <c r="AP49" s="527" t="s">
        <v>55</v>
      </c>
      <c r="AQ49" s="527" t="s">
        <v>55</v>
      </c>
      <c r="AR49" s="527" t="s">
        <v>55</v>
      </c>
      <c r="AS49" s="527" t="s">
        <v>55</v>
      </c>
      <c r="AT49" s="527" t="s">
        <v>55</v>
      </c>
      <c r="AU49" s="527" t="s">
        <v>55</v>
      </c>
      <c r="AV49" s="527" t="s">
        <v>55</v>
      </c>
      <c r="AW49" s="527" t="s">
        <v>55</v>
      </c>
      <c r="AX49" s="527" t="s">
        <v>55</v>
      </c>
      <c r="AY49" s="527" t="s">
        <v>55</v>
      </c>
      <c r="AZ49" s="527" t="s">
        <v>55</v>
      </c>
      <c r="BA49" s="527" t="s">
        <v>55</v>
      </c>
      <c r="BB49" s="527" t="s">
        <v>55</v>
      </c>
      <c r="BC49" s="527" t="s">
        <v>55</v>
      </c>
      <c r="BD49" s="527" t="s">
        <v>55</v>
      </c>
      <c r="BE49" s="527" t="s">
        <v>55</v>
      </c>
      <c r="BF49" s="527" t="s">
        <v>55</v>
      </c>
      <c r="BG49" s="527" t="s">
        <v>55</v>
      </c>
      <c r="BH49" s="527" t="s">
        <v>55</v>
      </c>
      <c r="BI49" s="527" t="s">
        <v>55</v>
      </c>
      <c r="BJ49" s="527" t="s">
        <v>55</v>
      </c>
      <c r="BK49" s="527" t="s">
        <v>55</v>
      </c>
      <c r="BL49" s="527">
        <v>86.607142857142861</v>
      </c>
      <c r="BM49" s="527">
        <v>89.908256880733944</v>
      </c>
      <c r="BN49" s="527">
        <v>91.089108910891099</v>
      </c>
      <c r="BO49" s="527">
        <v>90.123456790123456</v>
      </c>
      <c r="BP49" s="527">
        <v>95.402298850574709</v>
      </c>
      <c r="BQ49" s="527">
        <v>89.024390243902445</v>
      </c>
      <c r="BR49" s="527">
        <v>90.789473684210535</v>
      </c>
      <c r="BS49" s="527">
        <v>93.421052631578945</v>
      </c>
      <c r="BT49" s="527">
        <v>88.75</v>
      </c>
      <c r="BU49" s="527">
        <v>91.025641025641022</v>
      </c>
      <c r="BV49" s="527">
        <v>94.915254237288138</v>
      </c>
      <c r="BW49" s="527">
        <v>97.058823529411768</v>
      </c>
      <c r="BX49" s="527">
        <v>96.92307692307692</v>
      </c>
      <c r="BY49" s="527">
        <v>96.969696969696969</v>
      </c>
      <c r="BZ49" s="527">
        <v>95.3125</v>
      </c>
      <c r="CA49" s="527">
        <v>94.444444444444443</v>
      </c>
      <c r="CB49" s="527">
        <v>88</v>
      </c>
      <c r="CC49" s="527">
        <v>98.571428571428584</v>
      </c>
      <c r="CD49" s="527">
        <v>95.454545454545453</v>
      </c>
      <c r="CE49" s="527">
        <v>87.654320987654316</v>
      </c>
      <c r="CF49" s="527">
        <v>81.25</v>
      </c>
      <c r="CG49" s="527">
        <v>93.75</v>
      </c>
      <c r="CH49" s="527">
        <v>97.260273972602747</v>
      </c>
      <c r="CI49" s="527">
        <v>93.75</v>
      </c>
      <c r="CJ49" s="527">
        <v>95.454545454545453</v>
      </c>
      <c r="CK49" s="527">
        <v>94.73684210526315</v>
      </c>
      <c r="CL49" s="527">
        <v>96.039603960396036</v>
      </c>
      <c r="CM49" s="527">
        <v>94.318181818181827</v>
      </c>
      <c r="CN49" s="527">
        <v>96</v>
      </c>
      <c r="CO49" s="527">
        <v>96.103896103896105</v>
      </c>
      <c r="CP49" s="527">
        <v>100</v>
      </c>
      <c r="CQ49" s="527">
        <v>95.652173913043484</v>
      </c>
      <c r="CR49" s="527">
        <v>96.875</v>
      </c>
      <c r="CS49" s="527">
        <v>90.322580645161281</v>
      </c>
    </row>
    <row r="50" spans="1:97" x14ac:dyDescent="0.2">
      <c r="A50" s="38"/>
      <c r="AC50" s="188"/>
      <c r="AO50" s="188"/>
      <c r="AP50" s="188"/>
      <c r="AQ50" s="188"/>
      <c r="AR50" s="188"/>
      <c r="AS50" s="188"/>
      <c r="AT50" s="188"/>
      <c r="AU50" s="188"/>
    </row>
    <row r="51" spans="1:97" x14ac:dyDescent="0.2">
      <c r="A51" s="219"/>
      <c r="AC51" s="188"/>
      <c r="AO51" s="188"/>
      <c r="AP51" s="188"/>
      <c r="AQ51" s="188"/>
      <c r="AR51" s="188"/>
      <c r="AS51" s="188"/>
      <c r="AT51" s="188"/>
      <c r="AU51" s="188"/>
    </row>
    <row r="52" spans="1:97" x14ac:dyDescent="0.2">
      <c r="A52" s="38"/>
      <c r="AC52" s="188"/>
      <c r="AO52" s="188"/>
      <c r="AP52" s="188"/>
      <c r="AQ52" s="188"/>
      <c r="AR52" s="188"/>
      <c r="AS52" s="188"/>
      <c r="AT52" s="188"/>
      <c r="AU52" s="188"/>
    </row>
    <row r="53" spans="1:97" x14ac:dyDescent="0.2">
      <c r="A53" s="38"/>
      <c r="AO53" s="188"/>
      <c r="AP53" s="188"/>
      <c r="AQ53" s="188"/>
      <c r="AR53" s="188"/>
      <c r="AS53" s="188"/>
      <c r="AT53" s="188"/>
      <c r="AU53" s="188"/>
    </row>
    <row r="54" spans="1:97" x14ac:dyDescent="0.2">
      <c r="A54" s="276"/>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7"/>
      <c r="AY54" s="277"/>
      <c r="AZ54" s="277"/>
      <c r="BA54" s="277"/>
      <c r="BB54" s="277"/>
      <c r="BC54" s="277"/>
      <c r="BD54" s="277"/>
      <c r="BE54" s="277"/>
      <c r="BF54" s="277"/>
      <c r="BG54" s="277"/>
      <c r="BH54" s="277"/>
      <c r="BI54" s="277"/>
      <c r="BJ54" s="277"/>
      <c r="BK54" s="277"/>
      <c r="BL54" s="277"/>
      <c r="BM54" s="277"/>
      <c r="BN54" s="277"/>
      <c r="BO54" s="277"/>
      <c r="BP54" s="277"/>
      <c r="BQ54" s="277"/>
      <c r="BR54" s="277"/>
      <c r="BS54" s="277"/>
      <c r="BT54" s="277"/>
      <c r="BU54" s="277"/>
      <c r="BV54" s="277"/>
      <c r="BW54" s="277"/>
      <c r="BX54" s="277"/>
      <c r="BY54" s="277"/>
      <c r="BZ54" s="277"/>
      <c r="CA54" s="277"/>
      <c r="CB54" s="277"/>
      <c r="CC54" s="277"/>
      <c r="CD54" s="277"/>
      <c r="CE54" s="277"/>
      <c r="CF54" s="277"/>
      <c r="CG54" s="277"/>
      <c r="CH54" s="277"/>
      <c r="CI54" s="277"/>
      <c r="CJ54" s="277"/>
      <c r="CK54" s="277"/>
      <c r="CL54" s="277"/>
      <c r="CM54" s="277"/>
      <c r="CN54" s="277"/>
      <c r="CO54" s="277"/>
      <c r="CP54" s="277"/>
      <c r="CQ54" s="277"/>
      <c r="CR54" s="277"/>
      <c r="CS54" s="277"/>
    </row>
    <row r="55" spans="1:97" x14ac:dyDescent="0.2">
      <c r="A55" s="276"/>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277"/>
      <c r="AL55" s="277"/>
      <c r="AM55" s="277"/>
      <c r="AN55" s="277"/>
      <c r="AO55" s="277"/>
      <c r="AP55" s="277"/>
      <c r="AQ55" s="277"/>
      <c r="AR55" s="277"/>
      <c r="AS55" s="277"/>
      <c r="AT55" s="277"/>
      <c r="AU55" s="277"/>
      <c r="AV55" s="277"/>
      <c r="AW55" s="277"/>
      <c r="AX55" s="277"/>
      <c r="AY55" s="277"/>
      <c r="AZ55" s="277"/>
      <c r="BA55" s="277"/>
      <c r="BB55" s="277"/>
      <c r="BC55" s="277"/>
      <c r="BD55" s="277"/>
      <c r="BE55" s="277"/>
      <c r="BF55" s="277"/>
      <c r="BG55" s="277"/>
      <c r="BH55" s="277"/>
      <c r="BI55" s="277"/>
      <c r="BJ55" s="277"/>
      <c r="BK55" s="277"/>
      <c r="BL55" s="277"/>
      <c r="BM55" s="277"/>
      <c r="BN55" s="277"/>
      <c r="BO55" s="277"/>
      <c r="BP55" s="277"/>
      <c r="BQ55" s="277"/>
      <c r="BR55" s="277"/>
      <c r="BS55" s="277"/>
      <c r="BT55" s="277"/>
      <c r="BU55" s="277"/>
      <c r="BV55" s="277"/>
      <c r="BW55" s="277"/>
      <c r="BX55" s="277"/>
      <c r="BY55" s="277"/>
      <c r="BZ55" s="277"/>
      <c r="CA55" s="277"/>
      <c r="CB55" s="277"/>
      <c r="CC55" s="277"/>
      <c r="CD55" s="277"/>
      <c r="CE55" s="277"/>
      <c r="CF55" s="277"/>
      <c r="CG55" s="277"/>
      <c r="CH55" s="277"/>
      <c r="CI55" s="277"/>
      <c r="CJ55" s="277"/>
      <c r="CK55" s="277"/>
      <c r="CL55" s="277"/>
      <c r="CM55" s="277"/>
      <c r="CN55" s="277"/>
      <c r="CO55" s="277"/>
      <c r="CP55" s="277"/>
      <c r="CQ55" s="277"/>
      <c r="CR55" s="277"/>
      <c r="CS55" s="277"/>
    </row>
    <row r="56" spans="1:97" x14ac:dyDescent="0.2">
      <c r="A56" s="276"/>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7"/>
      <c r="BQ56" s="277"/>
      <c r="BR56" s="277"/>
      <c r="BS56" s="277"/>
      <c r="BT56" s="277"/>
      <c r="BU56" s="277"/>
      <c r="BV56" s="277"/>
      <c r="BW56" s="277"/>
      <c r="BX56" s="277"/>
      <c r="BY56" s="277"/>
      <c r="BZ56" s="277"/>
      <c r="CA56" s="277"/>
      <c r="CB56" s="277"/>
      <c r="CC56" s="277"/>
      <c r="CD56" s="277"/>
      <c r="CE56" s="277"/>
      <c r="CF56" s="277"/>
      <c r="CG56" s="277"/>
      <c r="CH56" s="277"/>
      <c r="CI56" s="277"/>
      <c r="CJ56" s="277"/>
      <c r="CK56" s="277"/>
      <c r="CL56" s="277"/>
      <c r="CM56" s="277"/>
      <c r="CN56" s="277"/>
      <c r="CO56" s="277"/>
      <c r="CP56" s="277"/>
      <c r="CQ56" s="277"/>
      <c r="CR56" s="277"/>
      <c r="CS56" s="277"/>
    </row>
    <row r="57" spans="1:97" x14ac:dyDescent="0.2">
      <c r="A57" s="276"/>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277"/>
      <c r="AY57" s="277"/>
      <c r="AZ57" s="277"/>
      <c r="BA57" s="277"/>
      <c r="BB57" s="277"/>
      <c r="BC57" s="277"/>
      <c r="BD57" s="277"/>
      <c r="BE57" s="277"/>
      <c r="BF57" s="277"/>
      <c r="BG57" s="277"/>
      <c r="BH57" s="277"/>
      <c r="BI57" s="277"/>
      <c r="BJ57" s="277"/>
      <c r="BK57" s="277"/>
      <c r="BL57" s="277"/>
      <c r="BM57" s="277"/>
      <c r="BN57" s="277"/>
      <c r="BO57" s="277"/>
      <c r="BP57" s="277"/>
      <c r="BQ57" s="277"/>
      <c r="BR57" s="277"/>
      <c r="BS57" s="277"/>
      <c r="BT57" s="277"/>
      <c r="BU57" s="277"/>
      <c r="BV57" s="277"/>
      <c r="BW57" s="277"/>
      <c r="BX57" s="277"/>
      <c r="BY57" s="277"/>
      <c r="BZ57" s="277"/>
      <c r="CA57" s="277"/>
      <c r="CB57" s="277"/>
      <c r="CC57" s="277"/>
      <c r="CD57" s="277"/>
      <c r="CE57" s="277"/>
      <c r="CF57" s="277"/>
      <c r="CG57" s="277"/>
      <c r="CH57" s="277"/>
      <c r="CI57" s="277"/>
      <c r="CJ57" s="277"/>
      <c r="CK57" s="277"/>
      <c r="CL57" s="277"/>
      <c r="CM57" s="277"/>
      <c r="CN57" s="277"/>
      <c r="CO57" s="277"/>
      <c r="CP57" s="277"/>
      <c r="CQ57" s="277"/>
      <c r="CR57" s="277"/>
      <c r="CS57" s="277"/>
    </row>
    <row r="58" spans="1:97" x14ac:dyDescent="0.2">
      <c r="A58" s="276"/>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277"/>
      <c r="AL58" s="277"/>
      <c r="AM58" s="277"/>
      <c r="AN58" s="277"/>
      <c r="AO58" s="277"/>
      <c r="AP58" s="277"/>
      <c r="AQ58" s="277"/>
      <c r="AR58" s="277"/>
      <c r="AS58" s="277"/>
      <c r="AT58" s="277"/>
      <c r="AU58" s="277"/>
      <c r="AV58" s="277"/>
      <c r="AW58" s="277"/>
      <c r="AX58" s="277"/>
      <c r="AY58" s="277"/>
      <c r="AZ58" s="277"/>
      <c r="BA58" s="277"/>
      <c r="BB58" s="277"/>
      <c r="BC58" s="277"/>
      <c r="BD58" s="277"/>
      <c r="BE58" s="277"/>
      <c r="BF58" s="277"/>
      <c r="BG58" s="277"/>
      <c r="BH58" s="277"/>
      <c r="BI58" s="277"/>
      <c r="BJ58" s="277"/>
      <c r="BK58" s="277"/>
      <c r="BL58" s="277"/>
      <c r="BM58" s="277"/>
      <c r="BN58" s="277"/>
      <c r="BO58" s="277"/>
      <c r="BP58" s="277"/>
      <c r="BQ58" s="277"/>
      <c r="BR58" s="277"/>
      <c r="BS58" s="277"/>
      <c r="BT58" s="277"/>
      <c r="BU58" s="277"/>
      <c r="BV58" s="277"/>
      <c r="BW58" s="277"/>
      <c r="BX58" s="277"/>
      <c r="BY58" s="277"/>
      <c r="BZ58" s="277"/>
      <c r="CA58" s="277"/>
      <c r="CB58" s="277"/>
      <c r="CC58" s="277"/>
      <c r="CD58" s="277"/>
      <c r="CE58" s="277"/>
      <c r="CF58" s="277"/>
      <c r="CG58" s="277"/>
      <c r="CH58" s="277"/>
      <c r="CI58" s="277"/>
      <c r="CJ58" s="277"/>
      <c r="CK58" s="277"/>
      <c r="CL58" s="277"/>
      <c r="CM58" s="277"/>
      <c r="CN58" s="277"/>
      <c r="CO58" s="277"/>
      <c r="CP58" s="277"/>
      <c r="CQ58" s="277"/>
      <c r="CR58" s="277"/>
      <c r="CS58" s="277"/>
    </row>
    <row r="60" spans="1:97" x14ac:dyDescent="0.2">
      <c r="A60" s="278"/>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277"/>
      <c r="AL60" s="277"/>
      <c r="AM60" s="277"/>
      <c r="AN60" s="277"/>
      <c r="AO60" s="277"/>
      <c r="AP60" s="277"/>
      <c r="AQ60" s="277"/>
      <c r="AR60" s="277"/>
      <c r="AS60" s="277"/>
      <c r="AT60" s="277"/>
      <c r="AU60" s="277"/>
      <c r="AV60" s="277"/>
      <c r="AW60" s="277"/>
      <c r="AX60" s="277"/>
      <c r="AY60" s="277"/>
      <c r="AZ60" s="277"/>
      <c r="BA60" s="277"/>
      <c r="BB60" s="277"/>
      <c r="BC60" s="277"/>
      <c r="BD60" s="277"/>
      <c r="BE60" s="277"/>
      <c r="BF60" s="277"/>
      <c r="BG60" s="277"/>
      <c r="BH60" s="277"/>
      <c r="BI60" s="277"/>
      <c r="BJ60" s="277"/>
      <c r="BK60" s="277"/>
      <c r="BL60" s="277"/>
      <c r="BM60" s="277"/>
      <c r="BN60" s="277"/>
      <c r="BO60" s="277"/>
      <c r="BP60" s="277"/>
      <c r="BQ60" s="277"/>
      <c r="BR60" s="277"/>
      <c r="BS60" s="277"/>
      <c r="BT60" s="277"/>
      <c r="BU60" s="277"/>
      <c r="BV60" s="277"/>
      <c r="BW60" s="277"/>
      <c r="BX60" s="277"/>
      <c r="BY60" s="277"/>
      <c r="BZ60" s="277"/>
      <c r="CA60" s="277"/>
      <c r="CB60" s="277"/>
      <c r="CC60" s="277"/>
      <c r="CD60" s="277"/>
      <c r="CE60" s="277"/>
      <c r="CF60" s="277"/>
      <c r="CG60" s="277"/>
      <c r="CH60" s="277"/>
      <c r="CI60" s="277"/>
      <c r="CJ60" s="277"/>
      <c r="CK60" s="277"/>
      <c r="CL60" s="277"/>
      <c r="CM60" s="277"/>
      <c r="CN60" s="277"/>
      <c r="CO60" s="277"/>
      <c r="CP60" s="277"/>
      <c r="CQ60" s="277"/>
      <c r="CR60" s="277"/>
      <c r="CS60" s="277"/>
    </row>
    <row r="61" spans="1:97" x14ac:dyDescent="0.2">
      <c r="A61" s="278"/>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277"/>
      <c r="AL61" s="277"/>
      <c r="AM61" s="277"/>
      <c r="AN61" s="277"/>
      <c r="AO61" s="277"/>
      <c r="AP61" s="277"/>
      <c r="AQ61" s="277"/>
      <c r="AR61" s="277"/>
      <c r="AS61" s="277"/>
      <c r="AT61" s="277"/>
      <c r="AU61" s="277"/>
      <c r="AV61" s="277"/>
      <c r="AW61" s="277"/>
      <c r="AX61" s="277"/>
      <c r="AY61" s="277"/>
      <c r="AZ61" s="277"/>
      <c r="BA61" s="277"/>
      <c r="BB61" s="277"/>
      <c r="BC61" s="277"/>
      <c r="BD61" s="277"/>
      <c r="BE61" s="277"/>
      <c r="BF61" s="277"/>
      <c r="BG61" s="277"/>
      <c r="BH61" s="277"/>
      <c r="BI61" s="277"/>
      <c r="BJ61" s="277"/>
      <c r="BK61" s="277"/>
      <c r="BL61" s="277"/>
      <c r="BM61" s="277"/>
      <c r="BN61" s="277"/>
      <c r="BO61" s="277"/>
      <c r="BP61" s="277"/>
      <c r="BQ61" s="277"/>
      <c r="BR61" s="277"/>
      <c r="BS61" s="277"/>
      <c r="BT61" s="277"/>
      <c r="BU61" s="277"/>
      <c r="BV61" s="277"/>
      <c r="BW61" s="277"/>
      <c r="BX61" s="277"/>
      <c r="BY61" s="277"/>
      <c r="BZ61" s="277"/>
      <c r="CA61" s="277"/>
      <c r="CB61" s="277"/>
      <c r="CC61" s="277"/>
      <c r="CD61" s="277"/>
      <c r="CE61" s="277"/>
      <c r="CF61" s="277"/>
      <c r="CG61" s="277"/>
      <c r="CH61" s="277"/>
      <c r="CI61" s="277"/>
      <c r="CJ61" s="277"/>
      <c r="CK61" s="277"/>
      <c r="CL61" s="277"/>
      <c r="CM61" s="277"/>
      <c r="CN61" s="277"/>
      <c r="CO61" s="277"/>
      <c r="CP61" s="277"/>
      <c r="CQ61" s="277"/>
      <c r="CR61" s="277"/>
      <c r="CS61" s="277"/>
    </row>
    <row r="62" spans="1:97" x14ac:dyDescent="0.2">
      <c r="A62" s="278"/>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277"/>
      <c r="AL62" s="277"/>
      <c r="AM62" s="277"/>
      <c r="AN62" s="277"/>
      <c r="AO62" s="277"/>
      <c r="AP62" s="277"/>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7"/>
      <c r="CC62" s="277"/>
      <c r="CD62" s="277"/>
      <c r="CE62" s="277"/>
      <c r="CF62" s="277"/>
      <c r="CG62" s="277"/>
      <c r="CH62" s="277"/>
      <c r="CI62" s="277"/>
      <c r="CJ62" s="277"/>
      <c r="CK62" s="277"/>
      <c r="CL62" s="277"/>
      <c r="CM62" s="277"/>
      <c r="CN62" s="277"/>
      <c r="CO62" s="277"/>
      <c r="CP62" s="277"/>
      <c r="CQ62" s="277"/>
      <c r="CR62" s="277"/>
      <c r="CS62" s="277"/>
    </row>
    <row r="63" spans="1:97" x14ac:dyDescent="0.2">
      <c r="A63" s="278"/>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c r="AS63" s="277"/>
      <c r="AT63" s="277"/>
      <c r="AU63" s="277"/>
      <c r="AV63" s="277"/>
      <c r="AW63" s="277"/>
      <c r="AX63" s="277"/>
      <c r="AY63" s="277"/>
      <c r="AZ63" s="277"/>
      <c r="BA63" s="277"/>
      <c r="BB63" s="277"/>
      <c r="BC63" s="277"/>
      <c r="BD63" s="277"/>
      <c r="BE63" s="277"/>
      <c r="BF63" s="277"/>
      <c r="BG63" s="277"/>
      <c r="BH63" s="277"/>
      <c r="BI63" s="277"/>
      <c r="BJ63" s="277"/>
      <c r="BK63" s="277"/>
      <c r="BL63" s="277"/>
      <c r="BM63" s="277"/>
      <c r="BN63" s="277"/>
      <c r="BO63" s="277"/>
      <c r="BP63" s="277"/>
      <c r="BQ63" s="277"/>
      <c r="BR63" s="277"/>
      <c r="BS63" s="277"/>
      <c r="BT63" s="277"/>
      <c r="BU63" s="277"/>
      <c r="BV63" s="277"/>
      <c r="BW63" s="277"/>
      <c r="BX63" s="277"/>
      <c r="BY63" s="277"/>
      <c r="BZ63" s="277"/>
      <c r="CA63" s="277"/>
      <c r="CB63" s="277"/>
      <c r="CC63" s="277"/>
      <c r="CD63" s="277"/>
      <c r="CE63" s="277"/>
      <c r="CF63" s="277"/>
      <c r="CG63" s="277"/>
      <c r="CH63" s="277"/>
      <c r="CI63" s="277"/>
      <c r="CJ63" s="277"/>
      <c r="CK63" s="277"/>
      <c r="CL63" s="277"/>
      <c r="CM63" s="277"/>
      <c r="CN63" s="277"/>
      <c r="CO63" s="277"/>
      <c r="CP63" s="277"/>
      <c r="CQ63" s="277"/>
      <c r="CR63" s="277"/>
      <c r="CS63" s="277"/>
    </row>
    <row r="64" spans="1:97" x14ac:dyDescent="0.2">
      <c r="A64" s="278"/>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c r="AU64" s="277"/>
      <c r="AV64" s="277"/>
      <c r="AW64" s="277"/>
      <c r="AX64" s="277"/>
      <c r="AY64" s="277"/>
      <c r="AZ64" s="277"/>
      <c r="BA64" s="277"/>
      <c r="BB64" s="277"/>
      <c r="BC64" s="277"/>
      <c r="BD64" s="277"/>
      <c r="BE64" s="277"/>
      <c r="BF64" s="277"/>
      <c r="BG64" s="277"/>
      <c r="BH64" s="277"/>
      <c r="BI64" s="277"/>
      <c r="BJ64" s="277"/>
      <c r="BK64" s="277"/>
      <c r="BL64" s="277"/>
      <c r="BM64" s="277"/>
      <c r="BN64" s="277"/>
      <c r="BO64" s="277"/>
      <c r="BP64" s="277"/>
      <c r="BQ64" s="277"/>
      <c r="BR64" s="277"/>
      <c r="BS64" s="277"/>
      <c r="BT64" s="277"/>
      <c r="BU64" s="277"/>
      <c r="BV64" s="277"/>
      <c r="BW64" s="277"/>
      <c r="BX64" s="277"/>
      <c r="BY64" s="277"/>
      <c r="BZ64" s="277"/>
      <c r="CA64" s="277"/>
      <c r="CB64" s="277"/>
      <c r="CC64" s="277"/>
      <c r="CD64" s="277"/>
      <c r="CE64" s="277"/>
      <c r="CF64" s="277"/>
      <c r="CG64" s="277"/>
      <c r="CH64" s="277"/>
      <c r="CI64" s="277"/>
      <c r="CJ64" s="277"/>
      <c r="CK64" s="277"/>
      <c r="CL64" s="277"/>
      <c r="CM64" s="277"/>
      <c r="CN64" s="277"/>
      <c r="CO64" s="277"/>
      <c r="CP64" s="277"/>
      <c r="CQ64" s="277"/>
      <c r="CR64" s="277"/>
      <c r="CS64" s="277"/>
    </row>
    <row r="66" spans="1:97" x14ac:dyDescent="0.2">
      <c r="A66" s="38"/>
    </row>
    <row r="67" spans="1:97" x14ac:dyDescent="0.2">
      <c r="A67" s="276"/>
      <c r="B67" s="277"/>
      <c r="C67" s="277"/>
      <c r="D67" s="277"/>
      <c r="E67" s="277"/>
      <c r="F67" s="277"/>
      <c r="G67" s="277"/>
      <c r="H67" s="277"/>
      <c r="I67" s="277"/>
      <c r="J67" s="277"/>
      <c r="K67" s="277"/>
      <c r="L67" s="277"/>
      <c r="M67" s="277"/>
      <c r="N67" s="277"/>
      <c r="O67" s="277"/>
      <c r="P67" s="277"/>
      <c r="Q67" s="277"/>
      <c r="R67" s="277"/>
      <c r="S67" s="277"/>
      <c r="T67" s="277"/>
      <c r="U67" s="277"/>
      <c r="V67" s="277"/>
      <c r="W67" s="277"/>
      <c r="X67" s="277"/>
      <c r="Y67" s="277"/>
      <c r="Z67" s="277"/>
      <c r="AA67" s="277"/>
      <c r="AB67" s="277"/>
      <c r="AC67" s="277"/>
      <c r="AD67" s="277"/>
      <c r="AE67" s="277"/>
      <c r="AF67" s="277"/>
      <c r="AG67" s="277"/>
      <c r="AH67" s="277"/>
      <c r="AI67" s="277"/>
      <c r="AJ67" s="277"/>
      <c r="AK67" s="277"/>
      <c r="AL67" s="277"/>
      <c r="AM67" s="277"/>
      <c r="AN67" s="277"/>
      <c r="AO67" s="277"/>
      <c r="AP67" s="277"/>
      <c r="AQ67" s="277"/>
      <c r="AR67" s="277"/>
      <c r="AS67" s="277"/>
      <c r="AT67" s="277"/>
      <c r="AU67" s="277"/>
      <c r="AV67" s="277"/>
      <c r="AW67" s="277"/>
      <c r="AX67" s="277"/>
      <c r="AY67" s="277"/>
      <c r="AZ67" s="277"/>
      <c r="BA67" s="277"/>
      <c r="BB67" s="277"/>
      <c r="BC67" s="277"/>
      <c r="BD67" s="277"/>
      <c r="BE67" s="277"/>
      <c r="BF67" s="277"/>
      <c r="BG67" s="277"/>
      <c r="BH67" s="277"/>
      <c r="BI67" s="277"/>
      <c r="BJ67" s="277"/>
      <c r="BK67" s="277"/>
      <c r="BL67" s="277"/>
      <c r="BM67" s="277"/>
      <c r="BN67" s="277"/>
      <c r="BO67" s="277"/>
      <c r="BP67" s="277"/>
      <c r="BQ67" s="277"/>
      <c r="BR67" s="277"/>
      <c r="BS67" s="277"/>
      <c r="BT67" s="277"/>
      <c r="BU67" s="277"/>
      <c r="BV67" s="277"/>
      <c r="BW67" s="277"/>
      <c r="BX67" s="277"/>
      <c r="BY67" s="277"/>
      <c r="BZ67" s="277"/>
      <c r="CA67" s="277"/>
      <c r="CB67" s="277"/>
      <c r="CC67" s="277"/>
      <c r="CD67" s="277"/>
      <c r="CE67" s="277"/>
      <c r="CF67" s="277"/>
      <c r="CG67" s="277"/>
      <c r="CH67" s="277"/>
      <c r="CI67" s="277"/>
      <c r="CJ67" s="277"/>
      <c r="CK67" s="277"/>
      <c r="CL67" s="277"/>
      <c r="CM67" s="277"/>
      <c r="CN67" s="277"/>
      <c r="CO67" s="277"/>
      <c r="CP67" s="277"/>
      <c r="CQ67" s="277"/>
      <c r="CR67" s="277"/>
      <c r="CS67" s="277"/>
    </row>
    <row r="68" spans="1:97" x14ac:dyDescent="0.2">
      <c r="A68" s="276"/>
      <c r="B68" s="277"/>
      <c r="C68" s="277"/>
      <c r="D68" s="277"/>
      <c r="E68" s="277"/>
      <c r="F68" s="277"/>
      <c r="G68" s="277"/>
      <c r="H68" s="277"/>
      <c r="I68" s="277"/>
      <c r="J68" s="277"/>
      <c r="K68" s="277"/>
      <c r="L68" s="277"/>
      <c r="M68" s="277"/>
      <c r="N68" s="277"/>
      <c r="O68" s="277"/>
      <c r="P68" s="277"/>
      <c r="Q68" s="277"/>
      <c r="R68" s="277"/>
      <c r="S68" s="277"/>
      <c r="T68" s="277"/>
      <c r="U68" s="277"/>
      <c r="V68" s="277"/>
      <c r="W68" s="277"/>
      <c r="X68" s="277"/>
      <c r="Y68" s="277"/>
      <c r="Z68" s="277"/>
      <c r="AA68" s="277"/>
      <c r="AB68" s="277"/>
      <c r="AC68" s="277"/>
      <c r="AD68" s="277"/>
      <c r="AE68" s="277"/>
      <c r="AF68" s="277"/>
      <c r="AG68" s="277"/>
      <c r="AH68" s="277"/>
      <c r="AI68" s="277"/>
      <c r="AJ68" s="277"/>
      <c r="AK68" s="277"/>
      <c r="AL68" s="277"/>
      <c r="AM68" s="277"/>
      <c r="AN68" s="277"/>
      <c r="AO68" s="277"/>
      <c r="AP68" s="277"/>
      <c r="AQ68" s="277"/>
      <c r="AR68" s="277"/>
      <c r="AS68" s="277"/>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row>
    <row r="69" spans="1:97" x14ac:dyDescent="0.2">
      <c r="A69" s="276"/>
      <c r="B69" s="277"/>
      <c r="C69" s="277"/>
      <c r="D69" s="277"/>
      <c r="E69" s="277"/>
      <c r="F69" s="277"/>
      <c r="G69" s="277"/>
      <c r="H69" s="277"/>
      <c r="I69" s="277"/>
      <c r="J69" s="277"/>
      <c r="K69" s="277"/>
      <c r="L69" s="277"/>
      <c r="M69" s="277"/>
      <c r="N69" s="277"/>
      <c r="O69" s="277"/>
      <c r="P69" s="277"/>
      <c r="Q69" s="277"/>
      <c r="R69" s="277"/>
      <c r="S69" s="277"/>
      <c r="T69" s="277"/>
      <c r="U69" s="277"/>
      <c r="V69" s="277"/>
      <c r="W69" s="277"/>
      <c r="X69" s="277"/>
      <c r="Y69" s="277"/>
      <c r="Z69" s="277"/>
      <c r="AA69" s="277"/>
      <c r="AB69" s="277"/>
      <c r="AC69" s="277"/>
      <c r="AD69" s="277"/>
      <c r="AE69" s="277"/>
      <c r="AF69" s="277"/>
      <c r="AG69" s="277"/>
      <c r="AH69" s="277"/>
      <c r="AI69" s="277"/>
      <c r="AJ69" s="277"/>
      <c r="AK69" s="277"/>
      <c r="AL69" s="277"/>
      <c r="AM69" s="277"/>
      <c r="AN69" s="277"/>
      <c r="AO69" s="277"/>
      <c r="AP69" s="277"/>
      <c r="AQ69" s="277"/>
      <c r="AR69" s="277"/>
      <c r="AS69" s="277"/>
      <c r="AT69" s="277"/>
      <c r="AU69" s="277"/>
      <c r="AV69" s="277"/>
      <c r="AW69" s="277"/>
      <c r="AX69" s="277"/>
      <c r="AY69" s="277"/>
      <c r="AZ69" s="277"/>
      <c r="BA69" s="277"/>
      <c r="BB69" s="277"/>
      <c r="BC69" s="277"/>
      <c r="BD69" s="277"/>
      <c r="BE69" s="277"/>
      <c r="BF69" s="277"/>
      <c r="BG69" s="277"/>
      <c r="BH69" s="277"/>
      <c r="BI69" s="277"/>
      <c r="BJ69" s="277"/>
      <c r="BK69" s="277"/>
      <c r="BL69" s="277"/>
      <c r="BM69" s="277"/>
      <c r="BN69" s="277"/>
      <c r="BO69" s="277"/>
      <c r="BP69" s="277"/>
      <c r="BQ69" s="277"/>
      <c r="BR69" s="277"/>
      <c r="BS69" s="277"/>
      <c r="BT69" s="277"/>
      <c r="BU69" s="277"/>
      <c r="BV69" s="277"/>
      <c r="BW69" s="277"/>
      <c r="BX69" s="277"/>
      <c r="BY69" s="277"/>
      <c r="BZ69" s="277"/>
      <c r="CA69" s="277"/>
      <c r="CB69" s="277"/>
      <c r="CC69" s="277"/>
      <c r="CD69" s="277"/>
      <c r="CE69" s="277"/>
      <c r="CF69" s="277"/>
      <c r="CG69" s="277"/>
      <c r="CH69" s="277"/>
      <c r="CI69" s="277"/>
      <c r="CJ69" s="277"/>
      <c r="CK69" s="277"/>
      <c r="CL69" s="277"/>
      <c r="CM69" s="277"/>
      <c r="CN69" s="277"/>
      <c r="CO69" s="277"/>
      <c r="CP69" s="277"/>
      <c r="CQ69" s="277"/>
      <c r="CR69" s="277"/>
      <c r="CS69" s="277"/>
    </row>
    <row r="70" spans="1:97" x14ac:dyDescent="0.2">
      <c r="A70" s="276"/>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277"/>
      <c r="AZ70" s="277"/>
      <c r="BA70" s="277"/>
      <c r="BB70" s="277"/>
      <c r="BC70" s="277"/>
      <c r="BD70" s="277"/>
      <c r="BE70" s="277"/>
      <c r="BF70" s="277"/>
      <c r="BG70" s="277"/>
      <c r="BH70" s="277"/>
      <c r="BI70" s="277"/>
      <c r="BJ70" s="277"/>
      <c r="BK70" s="277"/>
      <c r="BL70" s="277"/>
      <c r="BM70" s="277"/>
      <c r="BN70" s="277"/>
      <c r="BO70" s="277"/>
      <c r="BP70" s="277"/>
      <c r="BQ70" s="277"/>
      <c r="BR70" s="277"/>
      <c r="BS70" s="277"/>
      <c r="BT70" s="277"/>
      <c r="BU70" s="277"/>
      <c r="BV70" s="277"/>
      <c r="BW70" s="277"/>
      <c r="BX70" s="277"/>
      <c r="BY70" s="277"/>
      <c r="BZ70" s="277"/>
      <c r="CA70" s="277"/>
      <c r="CB70" s="277"/>
      <c r="CC70" s="277"/>
      <c r="CD70" s="277"/>
      <c r="CE70" s="277"/>
      <c r="CF70" s="277"/>
      <c r="CG70" s="277"/>
      <c r="CH70" s="277"/>
      <c r="CI70" s="277"/>
      <c r="CJ70" s="277"/>
      <c r="CK70" s="277"/>
      <c r="CL70" s="277"/>
      <c r="CM70" s="277"/>
      <c r="CN70" s="277"/>
      <c r="CO70" s="277"/>
      <c r="CP70" s="277"/>
      <c r="CQ70" s="277"/>
      <c r="CR70" s="277"/>
      <c r="CS70" s="277"/>
    </row>
    <row r="71" spans="1:97" x14ac:dyDescent="0.2">
      <c r="A71" s="276"/>
      <c r="B71" s="277"/>
      <c r="C71" s="277"/>
      <c r="D71" s="277"/>
      <c r="E71" s="277"/>
      <c r="F71" s="277"/>
      <c r="G71" s="277"/>
      <c r="H71" s="277"/>
      <c r="I71" s="277"/>
      <c r="J71" s="277"/>
      <c r="K71" s="277"/>
      <c r="L71" s="277"/>
      <c r="M71" s="277"/>
      <c r="N71" s="277"/>
      <c r="O71" s="277"/>
      <c r="P71" s="277"/>
      <c r="Q71" s="277"/>
      <c r="R71" s="277"/>
      <c r="S71" s="277"/>
      <c r="T71" s="277"/>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277"/>
      <c r="AY71" s="277"/>
      <c r="AZ71" s="277"/>
      <c r="BA71" s="277"/>
      <c r="BB71" s="277"/>
      <c r="BC71" s="277"/>
      <c r="BD71" s="277"/>
      <c r="BE71" s="277"/>
      <c r="BF71" s="277"/>
      <c r="BG71" s="277"/>
      <c r="BH71" s="277"/>
      <c r="BI71" s="277"/>
      <c r="BJ71" s="277"/>
      <c r="BK71" s="277"/>
      <c r="BL71" s="277"/>
      <c r="BM71" s="277"/>
      <c r="BN71" s="277"/>
      <c r="BO71" s="277"/>
      <c r="BP71" s="277"/>
      <c r="BQ71" s="277"/>
      <c r="BR71" s="277"/>
      <c r="BS71" s="277"/>
      <c r="BT71" s="277"/>
      <c r="BU71" s="277"/>
      <c r="BV71" s="277"/>
      <c r="BW71" s="277"/>
      <c r="BX71" s="277"/>
      <c r="BY71" s="277"/>
      <c r="BZ71" s="277"/>
      <c r="CA71" s="277"/>
      <c r="CB71" s="277"/>
      <c r="CC71" s="277"/>
      <c r="CD71" s="277"/>
      <c r="CE71" s="277"/>
      <c r="CF71" s="277"/>
      <c r="CG71" s="277"/>
      <c r="CH71" s="277"/>
      <c r="CI71" s="277"/>
      <c r="CJ71" s="277"/>
      <c r="CK71" s="277"/>
      <c r="CL71" s="277"/>
      <c r="CM71" s="277"/>
      <c r="CN71" s="277"/>
      <c r="CO71" s="277"/>
      <c r="CP71" s="277"/>
      <c r="CQ71" s="277"/>
      <c r="CR71" s="277"/>
      <c r="CS71" s="277"/>
    </row>
    <row r="73" spans="1:97" x14ac:dyDescent="0.2">
      <c r="A73" s="278"/>
      <c r="B73" s="277"/>
      <c r="C73" s="277"/>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77"/>
      <c r="AL73" s="277"/>
      <c r="AM73" s="277"/>
      <c r="AN73" s="277"/>
      <c r="AO73" s="277"/>
      <c r="AP73" s="277"/>
      <c r="AQ73" s="277"/>
      <c r="AR73" s="277"/>
      <c r="AS73" s="277"/>
      <c r="AT73" s="277"/>
      <c r="AU73" s="277"/>
      <c r="AV73" s="277"/>
      <c r="AW73" s="277"/>
      <c r="AX73" s="277"/>
      <c r="AY73" s="277"/>
      <c r="AZ73" s="277"/>
      <c r="BA73" s="277"/>
      <c r="BB73" s="277"/>
      <c r="BC73" s="277"/>
      <c r="BD73" s="277"/>
      <c r="BE73" s="277"/>
      <c r="BF73" s="277"/>
      <c r="BG73" s="277"/>
      <c r="BH73" s="277"/>
      <c r="BI73" s="277"/>
      <c r="BJ73" s="277"/>
      <c r="BK73" s="277"/>
      <c r="BL73" s="277"/>
      <c r="BM73" s="277"/>
      <c r="BN73" s="277"/>
      <c r="BO73" s="277"/>
      <c r="BP73" s="277"/>
      <c r="BQ73" s="277"/>
      <c r="BR73" s="277"/>
      <c r="BS73" s="277"/>
      <c r="BT73" s="277"/>
      <c r="BU73" s="277"/>
      <c r="BV73" s="277"/>
      <c r="BW73" s="277"/>
      <c r="BX73" s="277"/>
      <c r="BY73" s="277"/>
      <c r="BZ73" s="277"/>
      <c r="CA73" s="277"/>
      <c r="CB73" s="277"/>
      <c r="CC73" s="277"/>
      <c r="CD73" s="277"/>
      <c r="CE73" s="277"/>
      <c r="CF73" s="277"/>
      <c r="CG73" s="277"/>
      <c r="CH73" s="277"/>
      <c r="CI73" s="277"/>
      <c r="CJ73" s="277"/>
      <c r="CK73" s="277"/>
      <c r="CL73" s="277"/>
      <c r="CM73" s="277"/>
      <c r="CN73" s="277"/>
      <c r="CO73" s="277"/>
      <c r="CP73" s="277"/>
      <c r="CQ73" s="277"/>
      <c r="CR73" s="277"/>
      <c r="CS73" s="277"/>
    </row>
    <row r="74" spans="1:97" x14ac:dyDescent="0.2">
      <c r="A74" s="278"/>
      <c r="B74" s="277"/>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77"/>
      <c r="AL74" s="277"/>
      <c r="AM74" s="277"/>
      <c r="AN74" s="277"/>
      <c r="AO74" s="277"/>
      <c r="AP74" s="277"/>
      <c r="AQ74" s="277"/>
      <c r="AR74" s="277"/>
      <c r="AS74" s="277"/>
      <c r="AT74" s="277"/>
      <c r="AU74" s="277"/>
      <c r="AV74" s="277"/>
      <c r="AW74" s="277"/>
      <c r="AX74" s="277"/>
      <c r="AY74" s="277"/>
      <c r="AZ74" s="277"/>
      <c r="BA74" s="277"/>
      <c r="BB74" s="277"/>
      <c r="BC74" s="277"/>
      <c r="BD74" s="277"/>
      <c r="BE74" s="277"/>
      <c r="BF74" s="277"/>
      <c r="BG74" s="277"/>
      <c r="BH74" s="277"/>
      <c r="BI74" s="277"/>
      <c r="BJ74" s="277"/>
      <c r="BK74" s="277"/>
      <c r="BL74" s="277"/>
      <c r="BM74" s="277"/>
      <c r="BN74" s="277"/>
      <c r="BO74" s="277"/>
      <c r="BP74" s="277"/>
      <c r="BQ74" s="277"/>
      <c r="BR74" s="277"/>
      <c r="BS74" s="277"/>
      <c r="BT74" s="277"/>
      <c r="BU74" s="277"/>
      <c r="BV74" s="277"/>
      <c r="BW74" s="277"/>
      <c r="BX74" s="277"/>
      <c r="BY74" s="277"/>
      <c r="BZ74" s="277"/>
      <c r="CA74" s="277"/>
      <c r="CB74" s="277"/>
      <c r="CC74" s="277"/>
      <c r="CD74" s="277"/>
      <c r="CE74" s="277"/>
      <c r="CF74" s="277"/>
      <c r="CG74" s="277"/>
      <c r="CH74" s="277"/>
      <c r="CI74" s="277"/>
      <c r="CJ74" s="277"/>
      <c r="CK74" s="277"/>
      <c r="CL74" s="277"/>
      <c r="CM74" s="277"/>
      <c r="CN74" s="277"/>
      <c r="CO74" s="277"/>
      <c r="CP74" s="277"/>
      <c r="CQ74" s="277"/>
      <c r="CR74" s="277"/>
      <c r="CS74" s="277"/>
    </row>
    <row r="75" spans="1:97" x14ac:dyDescent="0.2">
      <c r="A75" s="278"/>
      <c r="B75" s="277"/>
      <c r="C75" s="277"/>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277"/>
      <c r="AZ75" s="277"/>
      <c r="BA75" s="277"/>
      <c r="BB75" s="277"/>
      <c r="BC75" s="277"/>
      <c r="BD75" s="277"/>
      <c r="BE75" s="277"/>
      <c r="BF75" s="277"/>
      <c r="BG75" s="277"/>
      <c r="BH75" s="277"/>
      <c r="BI75" s="277"/>
      <c r="BJ75" s="277"/>
      <c r="BK75" s="277"/>
      <c r="BL75" s="277"/>
      <c r="BM75" s="277"/>
      <c r="BN75" s="277"/>
      <c r="BO75" s="277"/>
      <c r="BP75" s="277"/>
      <c r="BQ75" s="277"/>
      <c r="BR75" s="277"/>
      <c r="BS75" s="277"/>
      <c r="BT75" s="277"/>
      <c r="BU75" s="277"/>
      <c r="BV75" s="277"/>
      <c r="BW75" s="277"/>
      <c r="BX75" s="277"/>
      <c r="BY75" s="277"/>
      <c r="BZ75" s="277"/>
      <c r="CA75" s="277"/>
      <c r="CB75" s="277"/>
      <c r="CC75" s="277"/>
      <c r="CD75" s="277"/>
      <c r="CE75" s="277"/>
      <c r="CF75" s="277"/>
      <c r="CG75" s="277"/>
      <c r="CH75" s="277"/>
      <c r="CI75" s="277"/>
      <c r="CJ75" s="277"/>
      <c r="CK75" s="277"/>
      <c r="CL75" s="277"/>
      <c r="CM75" s="277"/>
      <c r="CN75" s="277"/>
      <c r="CO75" s="277"/>
      <c r="CP75" s="277"/>
      <c r="CQ75" s="277"/>
      <c r="CR75" s="277"/>
      <c r="CS75" s="277"/>
    </row>
    <row r="76" spans="1:97" x14ac:dyDescent="0.2">
      <c r="A76" s="278"/>
      <c r="B76" s="277"/>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AK76" s="277"/>
      <c r="AL76" s="277"/>
      <c r="AM76" s="277"/>
      <c r="AN76" s="277"/>
      <c r="AO76" s="277"/>
      <c r="AP76" s="277"/>
      <c r="AQ76" s="277"/>
      <c r="AR76" s="277"/>
      <c r="AS76" s="277"/>
      <c r="AT76" s="277"/>
      <c r="AU76" s="277"/>
      <c r="AV76" s="277"/>
      <c r="AW76" s="277"/>
      <c r="AX76" s="277"/>
      <c r="AY76" s="277"/>
      <c r="AZ76" s="277"/>
      <c r="BA76" s="277"/>
      <c r="BB76" s="277"/>
      <c r="BC76" s="277"/>
      <c r="BD76" s="277"/>
      <c r="BE76" s="277"/>
      <c r="BF76" s="277"/>
      <c r="BG76" s="277"/>
      <c r="BH76" s="277"/>
      <c r="BI76" s="277"/>
      <c r="BJ76" s="277"/>
      <c r="BK76" s="277"/>
      <c r="BL76" s="277"/>
      <c r="BM76" s="277"/>
      <c r="BN76" s="277"/>
      <c r="BO76" s="277"/>
      <c r="BP76" s="277"/>
      <c r="BQ76" s="277"/>
      <c r="BR76" s="277"/>
      <c r="BS76" s="277"/>
      <c r="BT76" s="277"/>
      <c r="BU76" s="277"/>
      <c r="BV76" s="277"/>
      <c r="BW76" s="277"/>
      <c r="BX76" s="277"/>
      <c r="BY76" s="277"/>
      <c r="BZ76" s="277"/>
      <c r="CA76" s="277"/>
      <c r="CB76" s="277"/>
      <c r="CC76" s="277"/>
      <c r="CD76" s="277"/>
      <c r="CE76" s="277"/>
      <c r="CF76" s="277"/>
      <c r="CG76" s="277"/>
      <c r="CH76" s="277"/>
      <c r="CI76" s="277"/>
      <c r="CJ76" s="277"/>
      <c r="CK76" s="277"/>
      <c r="CL76" s="277"/>
      <c r="CM76" s="277"/>
      <c r="CN76" s="277"/>
      <c r="CO76" s="277"/>
      <c r="CP76" s="277"/>
      <c r="CQ76" s="277"/>
      <c r="CR76" s="277"/>
      <c r="CS76" s="277"/>
    </row>
    <row r="77" spans="1:97" x14ac:dyDescent="0.2">
      <c r="A77" s="278"/>
      <c r="B77" s="277"/>
      <c r="C77" s="277"/>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AK77" s="277"/>
      <c r="AL77" s="277"/>
      <c r="AM77" s="277"/>
      <c r="AN77" s="277"/>
      <c r="AO77" s="277"/>
      <c r="AP77" s="277"/>
      <c r="AQ77" s="277"/>
      <c r="AR77" s="277"/>
      <c r="AS77" s="277"/>
      <c r="AT77" s="277"/>
      <c r="AU77" s="277"/>
      <c r="AV77" s="277"/>
      <c r="AW77" s="277"/>
      <c r="AX77" s="277"/>
      <c r="AY77" s="277"/>
      <c r="AZ77" s="277"/>
      <c r="BA77" s="277"/>
      <c r="BB77" s="277"/>
      <c r="BC77" s="277"/>
      <c r="BD77" s="277"/>
      <c r="BE77" s="277"/>
      <c r="BF77" s="277"/>
      <c r="BG77" s="277"/>
      <c r="BH77" s="277"/>
      <c r="BI77" s="277"/>
      <c r="BJ77" s="277"/>
      <c r="BK77" s="277"/>
      <c r="BL77" s="277"/>
      <c r="BM77" s="277"/>
      <c r="BN77" s="277"/>
      <c r="BO77" s="277"/>
      <c r="BP77" s="277"/>
      <c r="BQ77" s="277"/>
      <c r="BR77" s="277"/>
      <c r="BS77" s="277"/>
      <c r="BT77" s="277"/>
      <c r="BU77" s="277"/>
      <c r="BV77" s="277"/>
      <c r="BW77" s="277"/>
      <c r="BX77" s="277"/>
      <c r="BY77" s="277"/>
      <c r="BZ77" s="277"/>
      <c r="CA77" s="277"/>
      <c r="CB77" s="277"/>
      <c r="CC77" s="277"/>
      <c r="CD77" s="277"/>
      <c r="CE77" s="277"/>
      <c r="CF77" s="277"/>
      <c r="CG77" s="277"/>
      <c r="CH77" s="277"/>
      <c r="CI77" s="277"/>
      <c r="CJ77" s="277"/>
      <c r="CK77" s="277"/>
      <c r="CL77" s="277"/>
      <c r="CM77" s="277"/>
      <c r="CN77" s="277"/>
      <c r="CO77" s="277"/>
      <c r="CP77" s="277"/>
      <c r="CQ77" s="277"/>
      <c r="CR77" s="277"/>
      <c r="CS77" s="277"/>
    </row>
    <row r="79" spans="1:97" x14ac:dyDescent="0.2">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288"/>
      <c r="AU79" s="288"/>
      <c r="AV79" s="288"/>
      <c r="AW79" s="288"/>
      <c r="AX79" s="288"/>
      <c r="AY79" s="288"/>
      <c r="AZ79" s="288"/>
      <c r="BA79" s="288"/>
      <c r="BB79" s="288"/>
      <c r="BC79" s="288"/>
      <c r="BD79" s="288"/>
      <c r="BE79" s="288"/>
      <c r="BF79" s="288"/>
      <c r="BG79" s="288"/>
      <c r="BH79" s="288"/>
      <c r="BI79" s="288"/>
      <c r="BJ79" s="288"/>
      <c r="BK79" s="288"/>
      <c r="BL79" s="288"/>
      <c r="BM79" s="288"/>
      <c r="BN79" s="288"/>
      <c r="BO79" s="288"/>
      <c r="BP79" s="288"/>
      <c r="BQ79" s="288"/>
      <c r="BR79" s="288"/>
      <c r="BS79" s="288"/>
      <c r="BT79" s="288"/>
      <c r="BU79" s="288"/>
      <c r="BV79" s="288"/>
      <c r="BW79" s="288"/>
      <c r="BX79" s="288"/>
      <c r="BY79" s="288"/>
      <c r="BZ79" s="288"/>
      <c r="CA79" s="288"/>
      <c r="CB79" s="288"/>
      <c r="CC79" s="288"/>
      <c r="CD79" s="288"/>
      <c r="CE79" s="288"/>
      <c r="CF79" s="288"/>
      <c r="CG79" s="288"/>
      <c r="CH79" s="288"/>
      <c r="CI79" s="288"/>
      <c r="CJ79" s="288"/>
      <c r="CK79" s="288"/>
      <c r="CL79" s="288"/>
      <c r="CM79" s="288"/>
      <c r="CN79" s="288"/>
      <c r="CO79" s="288"/>
      <c r="CP79" s="288"/>
      <c r="CQ79" s="288"/>
      <c r="CR79" s="288"/>
      <c r="CS79" s="288"/>
    </row>
    <row r="80" spans="1:97" x14ac:dyDescent="0.2">
      <c r="B80" s="288"/>
      <c r="C80" s="288"/>
      <c r="D80" s="288"/>
      <c r="E80" s="288"/>
      <c r="F80" s="288"/>
      <c r="G80" s="288"/>
      <c r="H80" s="288"/>
      <c r="I80" s="288"/>
      <c r="J80" s="288"/>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288"/>
      <c r="AM80" s="288"/>
      <c r="AN80" s="288"/>
      <c r="AO80" s="288"/>
      <c r="AP80" s="288"/>
      <c r="AQ80" s="288"/>
      <c r="AR80" s="288"/>
      <c r="AS80" s="288"/>
      <c r="AT80" s="288"/>
      <c r="AU80" s="288"/>
      <c r="AV80" s="288"/>
      <c r="AW80" s="288"/>
      <c r="AX80" s="288"/>
      <c r="AY80" s="288"/>
      <c r="AZ80" s="288"/>
      <c r="BA80" s="288"/>
      <c r="BB80" s="288"/>
      <c r="BC80" s="288"/>
      <c r="BD80" s="288"/>
      <c r="BE80" s="288"/>
      <c r="BF80" s="288"/>
      <c r="BG80" s="288"/>
      <c r="BH80" s="288"/>
      <c r="BI80" s="288"/>
      <c r="BJ80" s="288"/>
      <c r="BK80" s="288"/>
      <c r="BL80" s="288"/>
      <c r="BM80" s="288"/>
      <c r="BN80" s="288"/>
      <c r="BO80" s="288"/>
      <c r="BP80" s="288"/>
      <c r="BQ80" s="288"/>
      <c r="BR80" s="288"/>
      <c r="BS80" s="288"/>
      <c r="BT80" s="288"/>
      <c r="BU80" s="288"/>
      <c r="BV80" s="288"/>
      <c r="BW80" s="288"/>
      <c r="BX80" s="288"/>
      <c r="BY80" s="288"/>
      <c r="BZ80" s="288"/>
      <c r="CA80" s="288"/>
      <c r="CB80" s="288"/>
      <c r="CC80" s="288"/>
      <c r="CD80" s="288"/>
      <c r="CE80" s="288"/>
      <c r="CF80" s="288"/>
      <c r="CG80" s="288"/>
      <c r="CH80" s="288"/>
      <c r="CI80" s="288"/>
      <c r="CJ80" s="288"/>
      <c r="CK80" s="288"/>
      <c r="CL80" s="288"/>
      <c r="CM80" s="288"/>
      <c r="CN80" s="288"/>
      <c r="CO80" s="288"/>
      <c r="CP80" s="288"/>
      <c r="CQ80" s="288"/>
      <c r="CR80" s="288"/>
      <c r="CS80" s="288"/>
    </row>
    <row r="81" spans="2:97" x14ac:dyDescent="0.2">
      <c r="B81" s="288"/>
      <c r="C81" s="288"/>
      <c r="D81" s="288"/>
      <c r="E81" s="288"/>
      <c r="F81" s="288"/>
      <c r="G81" s="288"/>
      <c r="H81" s="288"/>
      <c r="I81" s="288"/>
      <c r="J81" s="288"/>
      <c r="K81" s="288"/>
      <c r="L81" s="288"/>
      <c r="M81" s="288"/>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8"/>
      <c r="AR81" s="288"/>
      <c r="AS81" s="288"/>
      <c r="AT81" s="288"/>
      <c r="AU81" s="288"/>
      <c r="AV81" s="288"/>
      <c r="AW81" s="288"/>
      <c r="AX81" s="288"/>
      <c r="AY81" s="288"/>
      <c r="AZ81" s="288"/>
      <c r="BA81" s="288"/>
      <c r="BB81" s="288"/>
      <c r="BC81" s="288"/>
      <c r="BD81" s="288"/>
      <c r="BE81" s="288"/>
      <c r="BF81" s="288"/>
      <c r="BG81" s="288"/>
      <c r="BH81" s="288"/>
      <c r="BI81" s="288"/>
      <c r="BJ81" s="288"/>
      <c r="BK81" s="288"/>
      <c r="BL81" s="288"/>
      <c r="BM81" s="288"/>
      <c r="BN81" s="288"/>
      <c r="BO81" s="288"/>
      <c r="BP81" s="288"/>
      <c r="BQ81" s="288"/>
      <c r="BR81" s="288"/>
      <c r="BS81" s="288"/>
      <c r="BT81" s="288"/>
      <c r="BU81" s="288"/>
      <c r="BV81" s="288"/>
      <c r="BW81" s="288"/>
      <c r="BX81" s="288"/>
      <c r="BY81" s="288"/>
      <c r="BZ81" s="288"/>
      <c r="CA81" s="288"/>
      <c r="CB81" s="288"/>
      <c r="CC81" s="288"/>
      <c r="CD81" s="288"/>
      <c r="CE81" s="288"/>
      <c r="CF81" s="288"/>
      <c r="CG81" s="288"/>
      <c r="CH81" s="288"/>
      <c r="CI81" s="288"/>
      <c r="CJ81" s="288"/>
      <c r="CK81" s="288"/>
      <c r="CL81" s="288"/>
      <c r="CM81" s="288"/>
      <c r="CN81" s="288"/>
      <c r="CO81" s="288"/>
      <c r="CP81" s="288"/>
      <c r="CQ81" s="288"/>
      <c r="CR81" s="288"/>
      <c r="CS81" s="288"/>
    </row>
    <row r="82" spans="2:97" x14ac:dyDescent="0.2">
      <c r="B82" s="288"/>
      <c r="C82" s="288"/>
      <c r="D82" s="288"/>
      <c r="E82" s="288"/>
      <c r="F82" s="288"/>
      <c r="G82" s="288"/>
      <c r="H82" s="288"/>
      <c r="I82" s="288"/>
      <c r="J82" s="288"/>
      <c r="K82" s="288"/>
      <c r="L82" s="288"/>
      <c r="M82" s="288"/>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288"/>
      <c r="AM82" s="288"/>
      <c r="AN82" s="288"/>
      <c r="AO82" s="288"/>
      <c r="AP82" s="288"/>
      <c r="AQ82" s="288"/>
      <c r="AR82" s="288"/>
      <c r="AS82" s="288"/>
      <c r="AT82" s="288"/>
      <c r="AU82" s="288"/>
      <c r="AV82" s="288"/>
      <c r="AW82" s="288"/>
      <c r="AX82" s="288"/>
      <c r="AY82" s="288"/>
      <c r="AZ82" s="288"/>
      <c r="BA82" s="288"/>
      <c r="BB82" s="288"/>
      <c r="BC82" s="288"/>
      <c r="BD82" s="288"/>
      <c r="BE82" s="288"/>
      <c r="BF82" s="288"/>
      <c r="BG82" s="288"/>
      <c r="BH82" s="288"/>
      <c r="BI82" s="288"/>
      <c r="BJ82" s="288"/>
      <c r="BK82" s="288"/>
      <c r="BL82" s="288"/>
      <c r="BM82" s="288"/>
      <c r="BN82" s="288"/>
      <c r="BO82" s="288"/>
      <c r="BP82" s="288"/>
      <c r="BQ82" s="288"/>
      <c r="BR82" s="288"/>
      <c r="BS82" s="288"/>
      <c r="BT82" s="288"/>
      <c r="BU82" s="288"/>
      <c r="BV82" s="288"/>
      <c r="BW82" s="288"/>
      <c r="BX82" s="288"/>
      <c r="BY82" s="288"/>
      <c r="BZ82" s="288"/>
      <c r="CA82" s="288"/>
      <c r="CB82" s="288"/>
      <c r="CC82" s="288"/>
      <c r="CD82" s="288"/>
      <c r="CE82" s="288"/>
      <c r="CF82" s="288"/>
      <c r="CG82" s="288"/>
      <c r="CH82" s="288"/>
      <c r="CI82" s="288"/>
      <c r="CJ82" s="288"/>
      <c r="CK82" s="288"/>
      <c r="CL82" s="288"/>
      <c r="CM82" s="288"/>
      <c r="CN82" s="288"/>
      <c r="CO82" s="288"/>
      <c r="CP82" s="288"/>
      <c r="CQ82" s="288"/>
      <c r="CR82" s="288"/>
      <c r="CS82" s="288"/>
    </row>
    <row r="83" spans="2:97" x14ac:dyDescent="0.2">
      <c r="B83" s="288"/>
      <c r="C83" s="288"/>
      <c r="D83" s="288"/>
      <c r="E83" s="288"/>
      <c r="F83" s="288"/>
      <c r="G83" s="288"/>
      <c r="H83" s="288"/>
      <c r="I83" s="288"/>
      <c r="J83" s="288"/>
      <c r="K83" s="288"/>
      <c r="L83" s="288"/>
      <c r="M83" s="288"/>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288"/>
      <c r="AM83" s="288"/>
      <c r="AN83" s="288"/>
      <c r="AO83" s="288"/>
      <c r="AP83" s="288"/>
      <c r="AQ83" s="288"/>
      <c r="AR83" s="288"/>
      <c r="AS83" s="288"/>
      <c r="AT83" s="288"/>
      <c r="AU83" s="288"/>
      <c r="AV83" s="288"/>
      <c r="AW83" s="288"/>
      <c r="AX83" s="288"/>
      <c r="AY83" s="288"/>
      <c r="AZ83" s="288"/>
      <c r="BA83" s="288"/>
      <c r="BB83" s="288"/>
      <c r="BC83" s="288"/>
      <c r="BD83" s="288"/>
      <c r="BE83" s="288"/>
      <c r="BF83" s="288"/>
      <c r="BG83" s="288"/>
      <c r="BH83" s="288"/>
      <c r="BI83" s="288"/>
      <c r="BJ83" s="288"/>
      <c r="BK83" s="288"/>
      <c r="BL83" s="288"/>
      <c r="BM83" s="288"/>
      <c r="BN83" s="288"/>
      <c r="BO83" s="288"/>
      <c r="BP83" s="288"/>
      <c r="BQ83" s="288"/>
      <c r="BR83" s="288"/>
      <c r="BS83" s="288"/>
      <c r="BT83" s="288"/>
      <c r="BU83" s="288"/>
      <c r="BV83" s="288"/>
      <c r="BW83" s="288"/>
      <c r="BX83" s="288"/>
      <c r="BY83" s="288"/>
      <c r="BZ83" s="288"/>
      <c r="CA83" s="288"/>
      <c r="CB83" s="288"/>
      <c r="CC83" s="288"/>
      <c r="CD83" s="288"/>
      <c r="CE83" s="288"/>
      <c r="CF83" s="288"/>
      <c r="CG83" s="288"/>
      <c r="CH83" s="288"/>
      <c r="CI83" s="288"/>
      <c r="CJ83" s="288"/>
      <c r="CK83" s="288"/>
      <c r="CL83" s="288"/>
      <c r="CM83" s="288"/>
      <c r="CN83" s="288"/>
      <c r="CO83" s="288"/>
      <c r="CP83" s="288"/>
      <c r="CQ83" s="288"/>
      <c r="CR83" s="288"/>
      <c r="CS83" s="288"/>
    </row>
    <row r="84" spans="2:97" x14ac:dyDescent="0.2">
      <c r="B84" s="288"/>
      <c r="C84" s="288"/>
      <c r="D84" s="288"/>
      <c r="E84" s="288"/>
      <c r="F84" s="288"/>
      <c r="G84" s="288"/>
      <c r="H84" s="288"/>
      <c r="I84" s="288"/>
      <c r="J84" s="288"/>
      <c r="K84" s="288"/>
      <c r="L84" s="288"/>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288"/>
      <c r="AM84" s="288"/>
      <c r="AN84" s="288"/>
      <c r="AO84" s="288"/>
      <c r="AP84" s="288"/>
      <c r="AQ84" s="288"/>
      <c r="AR84" s="288"/>
      <c r="AS84" s="288"/>
      <c r="AT84" s="288"/>
      <c r="AU84" s="288"/>
      <c r="AV84" s="288"/>
      <c r="AW84" s="288"/>
      <c r="AX84" s="288"/>
      <c r="AY84" s="288"/>
      <c r="AZ84" s="288"/>
      <c r="BA84" s="288"/>
      <c r="BB84" s="288"/>
      <c r="BC84" s="288"/>
      <c r="BD84" s="288"/>
      <c r="BE84" s="288"/>
      <c r="BF84" s="288"/>
      <c r="BG84" s="288"/>
      <c r="BH84" s="288"/>
      <c r="BI84" s="288"/>
      <c r="BJ84" s="288"/>
      <c r="BK84" s="288"/>
      <c r="BL84" s="288"/>
      <c r="BM84" s="288"/>
      <c r="BN84" s="288"/>
      <c r="BO84" s="288"/>
      <c r="BP84" s="288"/>
      <c r="BQ84" s="288"/>
      <c r="BR84" s="288"/>
      <c r="BS84" s="288"/>
      <c r="BT84" s="288"/>
      <c r="BU84" s="288"/>
      <c r="BV84" s="288"/>
      <c r="BW84" s="288"/>
      <c r="BX84" s="288"/>
      <c r="BY84" s="288"/>
      <c r="BZ84" s="288"/>
      <c r="CA84" s="288"/>
      <c r="CB84" s="288"/>
      <c r="CC84" s="288"/>
      <c r="CD84" s="288"/>
      <c r="CE84" s="288"/>
      <c r="CF84" s="288"/>
      <c r="CG84" s="288"/>
      <c r="CH84" s="288"/>
      <c r="CI84" s="288"/>
      <c r="CJ84" s="288"/>
      <c r="CK84" s="288"/>
      <c r="CL84" s="288"/>
      <c r="CM84" s="288"/>
      <c r="CN84" s="288"/>
      <c r="CO84" s="288"/>
      <c r="CP84" s="288"/>
      <c r="CQ84" s="288"/>
      <c r="CR84" s="288"/>
      <c r="CS84" s="288"/>
    </row>
    <row r="85" spans="2:97" x14ac:dyDescent="0.2">
      <c r="B85" s="288"/>
      <c r="C85" s="288"/>
      <c r="D85" s="288"/>
      <c r="E85" s="288"/>
      <c r="F85" s="288"/>
      <c r="G85" s="288"/>
      <c r="H85" s="288"/>
      <c r="I85" s="288"/>
      <c r="J85" s="288"/>
      <c r="K85" s="288"/>
      <c r="L85" s="288"/>
      <c r="M85" s="288"/>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288"/>
      <c r="AM85" s="288"/>
      <c r="AN85" s="288"/>
      <c r="AO85" s="288"/>
      <c r="AP85" s="288"/>
      <c r="AQ85" s="288"/>
      <c r="AR85" s="288"/>
      <c r="AS85" s="288"/>
      <c r="AT85" s="288"/>
      <c r="AU85" s="288"/>
      <c r="AV85" s="288"/>
      <c r="AW85" s="288"/>
      <c r="AX85" s="288"/>
      <c r="AY85" s="288"/>
      <c r="AZ85" s="288"/>
      <c r="BA85" s="288"/>
      <c r="BB85" s="288"/>
      <c r="BC85" s="288"/>
      <c r="BD85" s="288"/>
      <c r="BE85" s="288"/>
      <c r="BF85" s="288"/>
      <c r="BG85" s="288"/>
      <c r="BH85" s="288"/>
      <c r="BI85" s="288"/>
      <c r="BJ85" s="288"/>
      <c r="BK85" s="288"/>
      <c r="BL85" s="288"/>
      <c r="BM85" s="288"/>
      <c r="BN85" s="288"/>
      <c r="BO85" s="288"/>
      <c r="BP85" s="288"/>
      <c r="BQ85" s="288"/>
      <c r="BR85" s="288"/>
      <c r="BS85" s="288"/>
      <c r="BT85" s="288"/>
      <c r="BU85" s="288"/>
      <c r="BV85" s="288"/>
      <c r="BW85" s="288"/>
      <c r="BX85" s="288"/>
      <c r="BY85" s="288"/>
      <c r="BZ85" s="288"/>
      <c r="CA85" s="288"/>
      <c r="CB85" s="288"/>
      <c r="CC85" s="288"/>
      <c r="CD85" s="288"/>
      <c r="CE85" s="288"/>
      <c r="CF85" s="288"/>
      <c r="CG85" s="288"/>
      <c r="CH85" s="288"/>
      <c r="CI85" s="288"/>
      <c r="CJ85" s="288"/>
      <c r="CK85" s="288"/>
      <c r="CL85" s="288"/>
      <c r="CM85" s="288"/>
      <c r="CN85" s="288"/>
      <c r="CO85" s="288"/>
      <c r="CP85" s="288"/>
      <c r="CQ85" s="288"/>
      <c r="CR85" s="288"/>
      <c r="CS85" s="288"/>
    </row>
    <row r="86" spans="2:97" x14ac:dyDescent="0.2">
      <c r="B86" s="288"/>
      <c r="C86" s="288"/>
      <c r="D86" s="288"/>
      <c r="E86" s="288"/>
      <c r="F86" s="288"/>
      <c r="G86" s="288"/>
      <c r="H86" s="288"/>
      <c r="I86" s="288"/>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288"/>
      <c r="AM86" s="288"/>
      <c r="AN86" s="288"/>
      <c r="AO86" s="288"/>
      <c r="AP86" s="288"/>
      <c r="AQ86" s="288"/>
      <c r="AR86" s="288"/>
      <c r="AS86" s="288"/>
      <c r="AT86" s="288"/>
      <c r="AU86" s="288"/>
      <c r="AV86" s="288"/>
      <c r="AW86" s="288"/>
      <c r="AX86" s="288"/>
      <c r="AY86" s="288"/>
      <c r="AZ86" s="288"/>
      <c r="BA86" s="288"/>
      <c r="BB86" s="288"/>
      <c r="BC86" s="288"/>
      <c r="BD86" s="288"/>
      <c r="BE86" s="288"/>
      <c r="BF86" s="288"/>
      <c r="BG86" s="288"/>
      <c r="BH86" s="288"/>
      <c r="BI86" s="288"/>
      <c r="BJ86" s="288"/>
      <c r="BK86" s="288"/>
      <c r="BL86" s="288"/>
      <c r="BM86" s="288"/>
      <c r="BN86" s="288"/>
      <c r="BO86" s="288"/>
      <c r="BP86" s="288"/>
      <c r="BQ86" s="288"/>
      <c r="BR86" s="288"/>
      <c r="BS86" s="288"/>
      <c r="BT86" s="288"/>
      <c r="BU86" s="288"/>
      <c r="BV86" s="288"/>
      <c r="BW86" s="288"/>
      <c r="BX86" s="288"/>
      <c r="BY86" s="288"/>
      <c r="BZ86" s="288"/>
      <c r="CA86" s="288"/>
      <c r="CB86" s="288"/>
      <c r="CC86" s="288"/>
      <c r="CD86" s="288"/>
      <c r="CE86" s="288"/>
      <c r="CF86" s="288"/>
      <c r="CG86" s="288"/>
      <c r="CH86" s="288"/>
      <c r="CI86" s="288"/>
      <c r="CJ86" s="288"/>
      <c r="CK86" s="288"/>
      <c r="CL86" s="288"/>
      <c r="CM86" s="288"/>
      <c r="CN86" s="288"/>
      <c r="CO86" s="288"/>
      <c r="CP86" s="288"/>
      <c r="CQ86" s="288"/>
      <c r="CR86" s="288"/>
      <c r="CS86" s="288"/>
    </row>
    <row r="87" spans="2:97" x14ac:dyDescent="0.2">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8"/>
      <c r="AR87" s="288"/>
      <c r="AS87" s="288"/>
      <c r="AT87" s="288"/>
      <c r="AU87" s="288"/>
      <c r="AV87" s="288"/>
      <c r="AW87" s="288"/>
      <c r="AX87" s="288"/>
      <c r="AY87" s="288"/>
      <c r="AZ87" s="288"/>
      <c r="BA87" s="288"/>
      <c r="BB87" s="288"/>
      <c r="BC87" s="288"/>
      <c r="BD87" s="288"/>
      <c r="BE87" s="288"/>
      <c r="BF87" s="288"/>
      <c r="BG87" s="288"/>
      <c r="BH87" s="288"/>
      <c r="BI87" s="288"/>
      <c r="BJ87" s="288"/>
      <c r="BK87" s="288"/>
      <c r="BL87" s="288"/>
      <c r="BM87" s="288"/>
      <c r="BN87" s="288"/>
      <c r="BO87" s="288"/>
      <c r="BP87" s="288"/>
      <c r="BQ87" s="288"/>
      <c r="BR87" s="288"/>
      <c r="BS87" s="288"/>
      <c r="BT87" s="288"/>
      <c r="BU87" s="288"/>
      <c r="BV87" s="288"/>
      <c r="BW87" s="288"/>
      <c r="BX87" s="288"/>
      <c r="BY87" s="288"/>
      <c r="BZ87" s="288"/>
      <c r="CA87" s="288"/>
      <c r="CB87" s="288"/>
      <c r="CC87" s="288"/>
      <c r="CD87" s="288"/>
      <c r="CE87" s="288"/>
      <c r="CF87" s="288"/>
      <c r="CG87" s="288"/>
      <c r="CH87" s="288"/>
      <c r="CI87" s="288"/>
      <c r="CJ87" s="288"/>
      <c r="CK87" s="288"/>
      <c r="CL87" s="288"/>
      <c r="CM87" s="288"/>
      <c r="CN87" s="288"/>
      <c r="CO87" s="288"/>
      <c r="CP87" s="288"/>
      <c r="CQ87" s="288"/>
      <c r="CR87" s="288"/>
      <c r="CS87" s="288"/>
    </row>
    <row r="88" spans="2:97" x14ac:dyDescent="0.2">
      <c r="B88" s="288"/>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288"/>
      <c r="AM88" s="288"/>
      <c r="AN88" s="288"/>
      <c r="AO88" s="288"/>
      <c r="AP88" s="288"/>
      <c r="AQ88" s="288"/>
      <c r="AR88" s="288"/>
      <c r="AS88" s="288"/>
      <c r="AT88" s="288"/>
      <c r="AU88" s="288"/>
      <c r="AV88" s="288"/>
      <c r="AW88" s="288"/>
      <c r="AX88" s="288"/>
      <c r="AY88" s="288"/>
      <c r="AZ88" s="288"/>
      <c r="BA88" s="288"/>
      <c r="BB88" s="288"/>
      <c r="BC88" s="288"/>
      <c r="BD88" s="288"/>
      <c r="BE88" s="288"/>
      <c r="BF88" s="288"/>
      <c r="BG88" s="288"/>
      <c r="BH88" s="288"/>
      <c r="BI88" s="288"/>
      <c r="BJ88" s="288"/>
      <c r="BK88" s="288"/>
      <c r="BL88" s="288"/>
      <c r="BM88" s="288"/>
      <c r="BN88" s="288"/>
      <c r="BO88" s="288"/>
      <c r="BP88" s="288"/>
      <c r="BQ88" s="288"/>
      <c r="BR88" s="288"/>
      <c r="BS88" s="288"/>
      <c r="BT88" s="288"/>
      <c r="BU88" s="288"/>
      <c r="BV88" s="288"/>
      <c r="BW88" s="288"/>
      <c r="BX88" s="288"/>
      <c r="BY88" s="288"/>
      <c r="BZ88" s="288"/>
      <c r="CA88" s="288"/>
      <c r="CB88" s="288"/>
      <c r="CC88" s="288"/>
      <c r="CD88" s="288"/>
      <c r="CE88" s="288"/>
      <c r="CF88" s="288"/>
      <c r="CG88" s="288"/>
      <c r="CH88" s="288"/>
      <c r="CI88" s="288"/>
      <c r="CJ88" s="288"/>
      <c r="CK88" s="288"/>
      <c r="CL88" s="288"/>
      <c r="CM88" s="288"/>
      <c r="CN88" s="288"/>
      <c r="CO88" s="288"/>
      <c r="CP88" s="288"/>
      <c r="CQ88" s="288"/>
      <c r="CR88" s="288"/>
      <c r="CS88" s="288"/>
    </row>
  </sheetData>
  <sheetProtection sheet="1" objects="1" scenarios="1"/>
  <phoneticPr fontId="0" type="noConversion"/>
  <pageMargins left="0.75" right="0.75" top="0.5" bottom="0.5" header="0.5" footer="0.5"/>
  <pageSetup scale="11" orientation="landscape" horizontalDpi="300" verticalDpi="300"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IV55"/>
  <sheetViews>
    <sheetView zoomScaleNormal="100" workbookViewId="0">
      <pane xSplit="1" ySplit="4" topLeftCell="B5" activePane="bottomRight" state="frozen"/>
      <selection activeCell="CS5" sqref="CS5"/>
      <selection pane="topRight" activeCell="CS5" sqref="CS5"/>
      <selection pane="bottomLeft" activeCell="CS5" sqref="CS5"/>
      <selection pane="bottomRight"/>
    </sheetView>
  </sheetViews>
  <sheetFormatPr defaultColWidth="10.85546875" defaultRowHeight="12.75" x14ac:dyDescent="0.2"/>
  <cols>
    <col min="1" max="1" width="57.140625" style="56" customWidth="1"/>
    <col min="2" max="64" width="10.85546875" style="50" customWidth="1"/>
    <col min="65" max="16384" width="10.85546875" style="50"/>
  </cols>
  <sheetData>
    <row r="1" spans="1:256" customFormat="1" x14ac:dyDescent="0.2">
      <c r="A1" s="220" t="s">
        <v>919</v>
      </c>
      <c r="CF1" t="s">
        <v>649</v>
      </c>
    </row>
    <row r="2" spans="1:256" customFormat="1" ht="18" x14ac:dyDescent="0.2">
      <c r="A2" s="296" t="str">
        <f>CWSOutcomes_DynamicCompare!A1</f>
        <v>CWS Outcomes System Summary for the Northern Region--v1231</v>
      </c>
    </row>
    <row r="3" spans="1:256" customFormat="1" ht="18" x14ac:dyDescent="0.2">
      <c r="A3" s="296" t="str">
        <f>"National Performance and Goals. " &amp; CWSOutcomes_CompareToBaseline!A2</f>
        <v>National Performance and Goals. Agency: Child Welfare. Report publication: Jan 2024. Data extract: Q3 2023.</v>
      </c>
    </row>
    <row r="4" spans="1:256" s="54" customFormat="1" x14ac:dyDescent="0.2">
      <c r="A4" s="123" t="s">
        <v>3</v>
      </c>
      <c r="B4" s="52" t="s">
        <v>763</v>
      </c>
      <c r="C4" s="52" t="s">
        <v>764</v>
      </c>
      <c r="D4" s="52" t="s">
        <v>765</v>
      </c>
      <c r="E4" s="52" t="s">
        <v>766</v>
      </c>
      <c r="F4" s="52" t="s">
        <v>767</v>
      </c>
      <c r="G4" s="52" t="s">
        <v>768</v>
      </c>
      <c r="H4" s="52" t="s">
        <v>769</v>
      </c>
      <c r="I4" s="52" t="s">
        <v>770</v>
      </c>
      <c r="J4" s="52" t="s">
        <v>771</v>
      </c>
      <c r="K4" s="52" t="s">
        <v>772</v>
      </c>
      <c r="L4" s="52" t="s">
        <v>773</v>
      </c>
      <c r="M4" s="52" t="s">
        <v>774</v>
      </c>
      <c r="N4" s="52" t="s">
        <v>775</v>
      </c>
      <c r="O4" s="52" t="s">
        <v>776</v>
      </c>
      <c r="P4" s="52" t="s">
        <v>777</v>
      </c>
      <c r="Q4" s="52" t="s">
        <v>778</v>
      </c>
      <c r="R4" s="52" t="s">
        <v>779</v>
      </c>
      <c r="S4" s="52" t="s">
        <v>780</v>
      </c>
      <c r="T4" s="52" t="s">
        <v>781</v>
      </c>
      <c r="U4" s="52" t="s">
        <v>782</v>
      </c>
      <c r="V4" s="52" t="s">
        <v>783</v>
      </c>
      <c r="W4" s="52" t="s">
        <v>784</v>
      </c>
      <c r="X4" s="52" t="s">
        <v>785</v>
      </c>
      <c r="Y4" s="52" t="s">
        <v>786</v>
      </c>
      <c r="Z4" s="52" t="s">
        <v>787</v>
      </c>
      <c r="AA4" s="52" t="s">
        <v>788</v>
      </c>
      <c r="AB4" s="52" t="s">
        <v>789</v>
      </c>
      <c r="AC4" s="52" t="s">
        <v>790</v>
      </c>
      <c r="AD4" s="52" t="s">
        <v>791</v>
      </c>
      <c r="AE4" s="52" t="s">
        <v>792</v>
      </c>
      <c r="AF4" s="52" t="s">
        <v>793</v>
      </c>
      <c r="AG4" s="52" t="s">
        <v>794</v>
      </c>
      <c r="AH4" s="52" t="s">
        <v>795</v>
      </c>
      <c r="AI4" s="171" t="s">
        <v>796</v>
      </c>
      <c r="AJ4" s="171" t="s">
        <v>797</v>
      </c>
      <c r="AK4" s="171" t="s">
        <v>798</v>
      </c>
      <c r="AL4" s="171" t="s">
        <v>799</v>
      </c>
      <c r="AM4" s="171" t="s">
        <v>800</v>
      </c>
      <c r="AN4" s="171" t="s">
        <v>801</v>
      </c>
      <c r="AO4" s="171" t="s">
        <v>802</v>
      </c>
      <c r="AP4" s="171" t="s">
        <v>803</v>
      </c>
      <c r="AQ4" s="171" t="s">
        <v>804</v>
      </c>
      <c r="AR4" s="171" t="s">
        <v>805</v>
      </c>
      <c r="AS4" s="171" t="s">
        <v>806</v>
      </c>
      <c r="AT4" s="171" t="s">
        <v>807</v>
      </c>
      <c r="AU4" s="171" t="s">
        <v>808</v>
      </c>
      <c r="AV4" s="171" t="s">
        <v>809</v>
      </c>
      <c r="AW4" s="171" t="s">
        <v>810</v>
      </c>
      <c r="AX4" s="171" t="s">
        <v>811</v>
      </c>
      <c r="AY4" s="171" t="s">
        <v>812</v>
      </c>
      <c r="AZ4" s="171" t="s">
        <v>813</v>
      </c>
      <c r="BA4" s="171" t="s">
        <v>814</v>
      </c>
      <c r="BB4" s="171" t="s">
        <v>815</v>
      </c>
      <c r="BC4" s="171" t="s">
        <v>816</v>
      </c>
      <c r="BD4" s="171" t="s">
        <v>817</v>
      </c>
      <c r="BE4" s="171" t="s">
        <v>818</v>
      </c>
      <c r="BF4" s="171" t="s">
        <v>819</v>
      </c>
      <c r="BG4" s="171" t="s">
        <v>820</v>
      </c>
      <c r="BH4" s="171" t="s">
        <v>821</v>
      </c>
      <c r="BI4" s="171" t="s">
        <v>822</v>
      </c>
      <c r="BJ4" s="171" t="s">
        <v>823</v>
      </c>
      <c r="BK4" s="171" t="s">
        <v>824</v>
      </c>
      <c r="BL4" s="171" t="s">
        <v>825</v>
      </c>
      <c r="BM4" s="171" t="s">
        <v>826</v>
      </c>
      <c r="BN4" s="171" t="s">
        <v>827</v>
      </c>
      <c r="BO4" s="171" t="s">
        <v>828</v>
      </c>
      <c r="BP4" s="171" t="s">
        <v>829</v>
      </c>
      <c r="BQ4" s="171" t="s">
        <v>830</v>
      </c>
      <c r="BR4" s="171" t="s">
        <v>831</v>
      </c>
      <c r="BS4" s="171" t="s">
        <v>832</v>
      </c>
      <c r="BT4" s="171" t="s">
        <v>833</v>
      </c>
      <c r="BU4" s="171" t="s">
        <v>834</v>
      </c>
      <c r="BV4" s="171" t="s">
        <v>835</v>
      </c>
      <c r="BW4" s="171" t="s">
        <v>836</v>
      </c>
      <c r="BX4" s="171" t="s">
        <v>837</v>
      </c>
      <c r="BY4" s="171" t="s">
        <v>838</v>
      </c>
      <c r="BZ4" s="171" t="s">
        <v>839</v>
      </c>
      <c r="CA4" s="171" t="s">
        <v>840</v>
      </c>
      <c r="CB4" s="171" t="s">
        <v>841</v>
      </c>
      <c r="CC4" s="171" t="s">
        <v>842</v>
      </c>
      <c r="CD4" s="171" t="s">
        <v>843</v>
      </c>
      <c r="CE4" s="171" t="s">
        <v>844</v>
      </c>
      <c r="CF4" s="171" t="s">
        <v>845</v>
      </c>
      <c r="CG4" s="171" t="s">
        <v>846</v>
      </c>
      <c r="CH4" s="171" t="s">
        <v>847</v>
      </c>
      <c r="CI4" s="171" t="s">
        <v>848</v>
      </c>
      <c r="CJ4" s="171" t="s">
        <v>849</v>
      </c>
      <c r="CK4" s="171" t="s">
        <v>850</v>
      </c>
      <c r="CL4" s="171" t="s">
        <v>851</v>
      </c>
      <c r="CM4" s="171" t="s">
        <v>852</v>
      </c>
      <c r="CN4" s="171" t="s">
        <v>853</v>
      </c>
      <c r="CO4" s="171" t="s">
        <v>854</v>
      </c>
      <c r="CP4" s="171" t="s">
        <v>855</v>
      </c>
      <c r="CQ4" s="171" t="s">
        <v>856</v>
      </c>
      <c r="CR4" s="171" t="s">
        <v>1007</v>
      </c>
      <c r="CS4" s="171" t="s">
        <v>1025</v>
      </c>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ustomFormat="1" x14ac:dyDescent="0.2">
      <c r="A5" s="498" t="s">
        <v>907</v>
      </c>
      <c r="B5" s="528" t="s">
        <v>55</v>
      </c>
      <c r="C5" s="528" t="s">
        <v>55</v>
      </c>
      <c r="D5" s="528" t="s">
        <v>55</v>
      </c>
      <c r="E5" s="528" t="s">
        <v>55</v>
      </c>
      <c r="F5" s="528" t="s">
        <v>55</v>
      </c>
      <c r="G5" s="528" t="s">
        <v>55</v>
      </c>
      <c r="H5" s="528" t="s">
        <v>55</v>
      </c>
      <c r="I5" s="528" t="s">
        <v>55</v>
      </c>
      <c r="J5" s="528" t="s">
        <v>55</v>
      </c>
      <c r="K5" s="528" t="s">
        <v>55</v>
      </c>
      <c r="L5" s="528" t="s">
        <v>55</v>
      </c>
      <c r="M5" s="528" t="s">
        <v>55</v>
      </c>
      <c r="N5" s="528" t="s">
        <v>55</v>
      </c>
      <c r="O5" s="528" t="s">
        <v>55</v>
      </c>
      <c r="P5" s="528" t="s">
        <v>55</v>
      </c>
      <c r="Q5" s="528" t="s">
        <v>55</v>
      </c>
      <c r="R5" s="528" t="s">
        <v>55</v>
      </c>
      <c r="S5" s="528" t="s">
        <v>55</v>
      </c>
      <c r="T5" s="528" t="s">
        <v>55</v>
      </c>
      <c r="U5" s="528" t="s">
        <v>55</v>
      </c>
      <c r="V5" s="528" t="s">
        <v>55</v>
      </c>
      <c r="W5" s="528" t="s">
        <v>55</v>
      </c>
      <c r="X5" s="528" t="s">
        <v>55</v>
      </c>
      <c r="Y5" s="528" t="s">
        <v>55</v>
      </c>
      <c r="Z5" s="528" t="s">
        <v>55</v>
      </c>
      <c r="AA5" s="528" t="s">
        <v>55</v>
      </c>
      <c r="AB5" s="528" t="s">
        <v>55</v>
      </c>
      <c r="AC5" s="528" t="s">
        <v>55</v>
      </c>
      <c r="AD5" s="528" t="s">
        <v>55</v>
      </c>
      <c r="AE5" s="528" t="s">
        <v>55</v>
      </c>
      <c r="AF5" s="528" t="s">
        <v>55</v>
      </c>
      <c r="AG5" s="528" t="s">
        <v>55</v>
      </c>
      <c r="AH5" s="528" t="s">
        <v>55</v>
      </c>
      <c r="AI5" s="528" t="s">
        <v>55</v>
      </c>
      <c r="AJ5" s="528" t="s">
        <v>55</v>
      </c>
      <c r="AK5" s="528" t="s">
        <v>55</v>
      </c>
      <c r="AL5" s="528" t="s">
        <v>55</v>
      </c>
      <c r="AM5" s="528" t="s">
        <v>55</v>
      </c>
      <c r="AN5" s="528" t="s">
        <v>55</v>
      </c>
      <c r="AO5" s="528" t="s">
        <v>55</v>
      </c>
      <c r="AP5" s="528" t="s">
        <v>55</v>
      </c>
      <c r="AQ5" s="528" t="s">
        <v>55</v>
      </c>
      <c r="AR5" s="528" t="s">
        <v>55</v>
      </c>
      <c r="AS5" s="528" t="s">
        <v>55</v>
      </c>
      <c r="AT5" s="528" t="s">
        <v>55</v>
      </c>
      <c r="AU5" s="528" t="s">
        <v>55</v>
      </c>
      <c r="AV5" s="528" t="s">
        <v>55</v>
      </c>
      <c r="AW5" s="528" t="s">
        <v>55</v>
      </c>
      <c r="AX5" s="528" t="s">
        <v>55</v>
      </c>
      <c r="AY5" s="528" t="s">
        <v>55</v>
      </c>
      <c r="AZ5" s="528" t="s">
        <v>55</v>
      </c>
      <c r="BA5" s="528" t="s">
        <v>55</v>
      </c>
      <c r="BB5" s="528" t="s">
        <v>55</v>
      </c>
      <c r="BC5" s="528" t="s">
        <v>55</v>
      </c>
      <c r="BD5" s="528" t="s">
        <v>55</v>
      </c>
      <c r="BE5" s="528" t="s">
        <v>55</v>
      </c>
      <c r="BF5" s="528" t="s">
        <v>55</v>
      </c>
      <c r="BG5" s="528" t="s">
        <v>55</v>
      </c>
      <c r="BH5" s="528" t="s">
        <v>55</v>
      </c>
      <c r="BI5" s="528" t="s">
        <v>55</v>
      </c>
      <c r="BJ5" s="528" t="s">
        <v>55</v>
      </c>
      <c r="BK5" s="528" t="s">
        <v>55</v>
      </c>
      <c r="BL5" s="528" t="s">
        <v>55</v>
      </c>
      <c r="BM5" s="528" t="s">
        <v>55</v>
      </c>
      <c r="BN5" s="528" t="s">
        <v>55</v>
      </c>
      <c r="BO5" s="528" t="s">
        <v>55</v>
      </c>
      <c r="BP5" s="528" t="s">
        <v>55</v>
      </c>
      <c r="BQ5" s="528" t="s">
        <v>55</v>
      </c>
      <c r="BR5" s="528" t="s">
        <v>55</v>
      </c>
      <c r="BS5" s="528" t="s">
        <v>55</v>
      </c>
      <c r="BT5" s="528" t="s">
        <v>55</v>
      </c>
      <c r="BU5" s="528" t="s">
        <v>55</v>
      </c>
      <c r="BV5" s="528" t="s">
        <v>55</v>
      </c>
      <c r="BW5" s="528" t="s">
        <v>55</v>
      </c>
      <c r="BX5" s="528" t="s">
        <v>55</v>
      </c>
      <c r="BY5" s="528" t="s">
        <v>55</v>
      </c>
      <c r="BZ5" s="528" t="s">
        <v>55</v>
      </c>
      <c r="CA5" s="528" t="s">
        <v>55</v>
      </c>
      <c r="CB5" s="528" t="s">
        <v>55</v>
      </c>
      <c r="CC5" s="528" t="s">
        <v>55</v>
      </c>
      <c r="CD5" s="528" t="s">
        <v>55</v>
      </c>
      <c r="CE5" s="528" t="s">
        <v>55</v>
      </c>
      <c r="CF5" s="528" t="s">
        <v>55</v>
      </c>
      <c r="CG5" s="528" t="s">
        <v>55</v>
      </c>
      <c r="CH5" s="528" t="s">
        <v>55</v>
      </c>
      <c r="CI5" s="528" t="s">
        <v>55</v>
      </c>
      <c r="CJ5" s="528" t="s">
        <v>55</v>
      </c>
      <c r="CK5" s="528" t="s">
        <v>55</v>
      </c>
      <c r="CL5" s="528" t="s">
        <v>55</v>
      </c>
      <c r="CM5" s="528" t="s">
        <v>55</v>
      </c>
      <c r="CN5" s="528" t="s">
        <v>55</v>
      </c>
      <c r="CO5" s="528" t="s">
        <v>55</v>
      </c>
      <c r="CP5" s="528" t="s">
        <v>55</v>
      </c>
      <c r="CQ5" s="528" t="s">
        <v>55</v>
      </c>
      <c r="CR5" s="529" t="s">
        <v>55</v>
      </c>
      <c r="CS5" s="529" t="s">
        <v>55</v>
      </c>
    </row>
    <row r="6" spans="1:256" customFormat="1" x14ac:dyDescent="0.2">
      <c r="A6" s="498" t="s">
        <v>908</v>
      </c>
      <c r="B6" s="528" t="s">
        <v>55</v>
      </c>
      <c r="C6" s="528" t="s">
        <v>55</v>
      </c>
      <c r="D6" s="528" t="s">
        <v>55</v>
      </c>
      <c r="E6" s="528" t="s">
        <v>55</v>
      </c>
      <c r="F6" s="528" t="s">
        <v>55</v>
      </c>
      <c r="G6" s="528" t="s">
        <v>55</v>
      </c>
      <c r="H6" s="528" t="s">
        <v>55</v>
      </c>
      <c r="I6" s="528" t="s">
        <v>55</v>
      </c>
      <c r="J6" s="528" t="s">
        <v>55</v>
      </c>
      <c r="K6" s="528" t="s">
        <v>55</v>
      </c>
      <c r="L6" s="528" t="s">
        <v>55</v>
      </c>
      <c r="M6" s="528" t="s">
        <v>55</v>
      </c>
      <c r="N6" s="528" t="s">
        <v>55</v>
      </c>
      <c r="O6" s="528" t="s">
        <v>55</v>
      </c>
      <c r="P6" s="528" t="s">
        <v>55</v>
      </c>
      <c r="Q6" s="528" t="s">
        <v>55</v>
      </c>
      <c r="R6" s="528" t="s">
        <v>55</v>
      </c>
      <c r="S6" s="528" t="s">
        <v>55</v>
      </c>
      <c r="T6" s="528" t="s">
        <v>55</v>
      </c>
      <c r="U6" s="528" t="s">
        <v>55</v>
      </c>
      <c r="V6" s="528" t="s">
        <v>55</v>
      </c>
      <c r="W6" s="528" t="s">
        <v>55</v>
      </c>
      <c r="X6" s="528" t="s">
        <v>55</v>
      </c>
      <c r="Y6" s="528" t="s">
        <v>55</v>
      </c>
      <c r="Z6" s="528" t="s">
        <v>55</v>
      </c>
      <c r="AA6" s="528" t="s">
        <v>55</v>
      </c>
      <c r="AB6" s="528" t="s">
        <v>55</v>
      </c>
      <c r="AC6" s="528" t="s">
        <v>55</v>
      </c>
      <c r="AD6" s="528" t="s">
        <v>55</v>
      </c>
      <c r="AE6" s="528" t="s">
        <v>55</v>
      </c>
      <c r="AF6" s="528" t="s">
        <v>55</v>
      </c>
      <c r="AG6" s="528" t="s">
        <v>55</v>
      </c>
      <c r="AH6" s="528" t="s">
        <v>55</v>
      </c>
      <c r="AI6" s="528" t="s">
        <v>55</v>
      </c>
      <c r="AJ6" s="528" t="s">
        <v>55</v>
      </c>
      <c r="AK6" s="528" t="s">
        <v>55</v>
      </c>
      <c r="AL6" s="528" t="s">
        <v>55</v>
      </c>
      <c r="AM6" s="528" t="s">
        <v>55</v>
      </c>
      <c r="AN6" s="528" t="s">
        <v>55</v>
      </c>
      <c r="AO6" s="528" t="s">
        <v>55</v>
      </c>
      <c r="AP6" s="528" t="s">
        <v>55</v>
      </c>
      <c r="AQ6" s="528" t="s">
        <v>55</v>
      </c>
      <c r="AR6" s="528" t="s">
        <v>55</v>
      </c>
      <c r="AS6" s="528" t="s">
        <v>55</v>
      </c>
      <c r="AT6" s="528" t="s">
        <v>55</v>
      </c>
      <c r="AU6" s="528" t="s">
        <v>55</v>
      </c>
      <c r="AV6" s="528" t="s">
        <v>55</v>
      </c>
      <c r="AW6" s="528" t="s">
        <v>55</v>
      </c>
      <c r="AX6" s="528" t="s">
        <v>55</v>
      </c>
      <c r="AY6" s="528" t="s">
        <v>55</v>
      </c>
      <c r="AZ6" s="528" t="s">
        <v>55</v>
      </c>
      <c r="BA6" s="528" t="s">
        <v>55</v>
      </c>
      <c r="BB6" s="528" t="s">
        <v>55</v>
      </c>
      <c r="BC6" s="528" t="s">
        <v>55</v>
      </c>
      <c r="BD6" s="528" t="s">
        <v>55</v>
      </c>
      <c r="BE6" s="528" t="s">
        <v>55</v>
      </c>
      <c r="BF6" s="528" t="s">
        <v>55</v>
      </c>
      <c r="BG6" s="528" t="s">
        <v>55</v>
      </c>
      <c r="BH6" s="528" t="s">
        <v>55</v>
      </c>
      <c r="BI6" s="528" t="s">
        <v>55</v>
      </c>
      <c r="BJ6" s="528" t="s">
        <v>55</v>
      </c>
      <c r="BK6" s="528" t="s">
        <v>55</v>
      </c>
      <c r="BL6" s="528" t="s">
        <v>55</v>
      </c>
      <c r="BM6" s="528" t="s">
        <v>55</v>
      </c>
      <c r="BN6" s="528" t="s">
        <v>55</v>
      </c>
      <c r="BO6" s="528" t="s">
        <v>55</v>
      </c>
      <c r="BP6" s="528" t="s">
        <v>55</v>
      </c>
      <c r="BQ6" s="528" t="s">
        <v>55</v>
      </c>
      <c r="BR6" s="528" t="s">
        <v>55</v>
      </c>
      <c r="BS6" s="528" t="s">
        <v>55</v>
      </c>
      <c r="BT6" s="528" t="s">
        <v>55</v>
      </c>
      <c r="BU6" s="528" t="s">
        <v>55</v>
      </c>
      <c r="BV6" s="528" t="s">
        <v>55</v>
      </c>
      <c r="BW6" s="528" t="s">
        <v>55</v>
      </c>
      <c r="BX6" s="528" t="s">
        <v>55</v>
      </c>
      <c r="BY6" s="528" t="s">
        <v>55</v>
      </c>
      <c r="BZ6" s="528" t="s">
        <v>55</v>
      </c>
      <c r="CA6" s="528" t="s">
        <v>55</v>
      </c>
      <c r="CB6" s="528" t="s">
        <v>55</v>
      </c>
      <c r="CC6" s="528" t="s">
        <v>55</v>
      </c>
      <c r="CD6" s="528" t="s">
        <v>55</v>
      </c>
      <c r="CE6" s="528" t="s">
        <v>55</v>
      </c>
      <c r="CF6" s="528" t="s">
        <v>55</v>
      </c>
      <c r="CG6" s="528" t="s">
        <v>55</v>
      </c>
      <c r="CH6" s="528" t="s">
        <v>55</v>
      </c>
      <c r="CI6" s="528" t="s">
        <v>55</v>
      </c>
      <c r="CJ6" s="528" t="s">
        <v>55</v>
      </c>
      <c r="CK6" s="528" t="s">
        <v>55</v>
      </c>
      <c r="CL6" s="528" t="s">
        <v>55</v>
      </c>
      <c r="CM6" s="528" t="s">
        <v>55</v>
      </c>
      <c r="CN6" s="528" t="s">
        <v>55</v>
      </c>
      <c r="CO6" s="528" t="s">
        <v>55</v>
      </c>
      <c r="CP6" s="528" t="s">
        <v>55</v>
      </c>
      <c r="CQ6" s="528" t="s">
        <v>55</v>
      </c>
      <c r="CR6" s="528" t="s">
        <v>55</v>
      </c>
      <c r="CS6" s="528" t="s">
        <v>55</v>
      </c>
    </row>
    <row r="7" spans="1:256" customFormat="1" x14ac:dyDescent="0.2">
      <c r="A7" s="506" t="s">
        <v>909</v>
      </c>
      <c r="B7" s="528" t="s">
        <v>55</v>
      </c>
      <c r="C7" s="528" t="s">
        <v>55</v>
      </c>
      <c r="D7" s="528" t="s">
        <v>55</v>
      </c>
      <c r="E7" s="528" t="s">
        <v>55</v>
      </c>
      <c r="F7" s="528" t="s">
        <v>55</v>
      </c>
      <c r="G7" s="528" t="s">
        <v>55</v>
      </c>
      <c r="H7" s="528" t="s">
        <v>55</v>
      </c>
      <c r="I7" s="528" t="s">
        <v>55</v>
      </c>
      <c r="J7" s="528" t="s">
        <v>55</v>
      </c>
      <c r="K7" s="528" t="s">
        <v>55</v>
      </c>
      <c r="L7" s="528" t="s">
        <v>55</v>
      </c>
      <c r="M7" s="528" t="s">
        <v>55</v>
      </c>
      <c r="N7" s="528" t="s">
        <v>55</v>
      </c>
      <c r="O7" s="528" t="s">
        <v>55</v>
      </c>
      <c r="P7" s="528" t="s">
        <v>55</v>
      </c>
      <c r="Q7" s="528" t="s">
        <v>55</v>
      </c>
      <c r="R7" s="528" t="s">
        <v>55</v>
      </c>
      <c r="S7" s="528" t="s">
        <v>55</v>
      </c>
      <c r="T7" s="528" t="s">
        <v>55</v>
      </c>
      <c r="U7" s="528" t="s">
        <v>55</v>
      </c>
      <c r="V7" s="528" t="s">
        <v>55</v>
      </c>
      <c r="W7" s="528" t="s">
        <v>55</v>
      </c>
      <c r="X7" s="528" t="s">
        <v>55</v>
      </c>
      <c r="Y7" s="528" t="s">
        <v>55</v>
      </c>
      <c r="Z7" s="528" t="s">
        <v>55</v>
      </c>
      <c r="AA7" s="528" t="s">
        <v>55</v>
      </c>
      <c r="AB7" s="528" t="s">
        <v>55</v>
      </c>
      <c r="AC7" s="528" t="s">
        <v>55</v>
      </c>
      <c r="AD7" s="528" t="s">
        <v>55</v>
      </c>
      <c r="AE7" s="528" t="s">
        <v>55</v>
      </c>
      <c r="AF7" s="528" t="s">
        <v>55</v>
      </c>
      <c r="AG7" s="528" t="s">
        <v>55</v>
      </c>
      <c r="AH7" s="528" t="s">
        <v>55</v>
      </c>
      <c r="AI7" s="528" t="s">
        <v>55</v>
      </c>
      <c r="AJ7" s="528" t="s">
        <v>55</v>
      </c>
      <c r="AK7" s="528" t="s">
        <v>55</v>
      </c>
      <c r="AL7" s="528" t="s">
        <v>55</v>
      </c>
      <c r="AM7" s="528" t="s">
        <v>55</v>
      </c>
      <c r="AN7" s="528" t="s">
        <v>55</v>
      </c>
      <c r="AO7" s="528" t="s">
        <v>55</v>
      </c>
      <c r="AP7" s="528" t="s">
        <v>55</v>
      </c>
      <c r="AQ7" s="528" t="s">
        <v>55</v>
      </c>
      <c r="AR7" s="528" t="s">
        <v>55</v>
      </c>
      <c r="AS7" s="528" t="s">
        <v>55</v>
      </c>
      <c r="AT7" s="528" t="s">
        <v>55</v>
      </c>
      <c r="AU7" s="528" t="s">
        <v>55</v>
      </c>
      <c r="AV7" s="528" t="s">
        <v>55</v>
      </c>
      <c r="AW7" s="528" t="s">
        <v>55</v>
      </c>
      <c r="AX7" s="528" t="s">
        <v>55</v>
      </c>
      <c r="AY7" s="528" t="s">
        <v>55</v>
      </c>
      <c r="AZ7" s="528" t="s">
        <v>55</v>
      </c>
      <c r="BA7" s="528" t="s">
        <v>55</v>
      </c>
      <c r="BB7" s="528" t="s">
        <v>55</v>
      </c>
      <c r="BC7" s="528" t="s">
        <v>55</v>
      </c>
      <c r="BD7" s="528" t="s">
        <v>55</v>
      </c>
      <c r="BE7" s="528" t="s">
        <v>55</v>
      </c>
      <c r="BF7" s="528" t="s">
        <v>55</v>
      </c>
      <c r="BG7" s="528" t="s">
        <v>55</v>
      </c>
      <c r="BH7" s="528" t="s">
        <v>55</v>
      </c>
      <c r="BI7" s="528" t="s">
        <v>55</v>
      </c>
      <c r="BJ7" s="528" t="s">
        <v>55</v>
      </c>
      <c r="BK7" s="528" t="s">
        <v>55</v>
      </c>
      <c r="BL7" s="528" t="s">
        <v>55</v>
      </c>
      <c r="BM7" s="528" t="s">
        <v>55</v>
      </c>
      <c r="BN7" s="528" t="s">
        <v>55</v>
      </c>
      <c r="BO7" s="528" t="s">
        <v>55</v>
      </c>
      <c r="BP7" s="528" t="s">
        <v>55</v>
      </c>
      <c r="BQ7" s="528" t="s">
        <v>55</v>
      </c>
      <c r="BR7" s="528" t="s">
        <v>55</v>
      </c>
      <c r="BS7" s="528" t="s">
        <v>55</v>
      </c>
      <c r="BT7" s="528" t="s">
        <v>55</v>
      </c>
      <c r="BU7" s="528" t="s">
        <v>55</v>
      </c>
      <c r="BV7" s="528" t="s">
        <v>55</v>
      </c>
      <c r="BW7" s="528" t="s">
        <v>55</v>
      </c>
      <c r="BX7" s="528" t="s">
        <v>55</v>
      </c>
      <c r="BY7" s="528" t="s">
        <v>55</v>
      </c>
      <c r="BZ7" s="528" t="s">
        <v>55</v>
      </c>
      <c r="CA7" s="528" t="s">
        <v>55</v>
      </c>
      <c r="CB7" s="528" t="s">
        <v>55</v>
      </c>
      <c r="CC7" s="528" t="s">
        <v>55</v>
      </c>
      <c r="CD7" s="528" t="s">
        <v>55</v>
      </c>
      <c r="CE7" s="528" t="s">
        <v>55</v>
      </c>
      <c r="CF7" s="528" t="s">
        <v>55</v>
      </c>
      <c r="CG7" s="528" t="s">
        <v>55</v>
      </c>
      <c r="CH7" s="528" t="s">
        <v>55</v>
      </c>
      <c r="CI7" s="528" t="s">
        <v>55</v>
      </c>
      <c r="CJ7" s="528" t="s">
        <v>55</v>
      </c>
      <c r="CK7" s="528" t="s">
        <v>55</v>
      </c>
      <c r="CL7" s="528" t="s">
        <v>55</v>
      </c>
      <c r="CM7" s="528" t="s">
        <v>55</v>
      </c>
      <c r="CN7" s="528" t="s">
        <v>55</v>
      </c>
      <c r="CO7" s="528" t="s">
        <v>55</v>
      </c>
      <c r="CP7" s="528" t="s">
        <v>55</v>
      </c>
      <c r="CQ7" s="528" t="s">
        <v>55</v>
      </c>
      <c r="CR7" s="528" t="s">
        <v>55</v>
      </c>
      <c r="CS7" s="528" t="s">
        <v>55</v>
      </c>
    </row>
    <row r="8" spans="1:256" customFormat="1" x14ac:dyDescent="0.2">
      <c r="A8" s="506" t="s">
        <v>910</v>
      </c>
      <c r="B8" s="528" t="s">
        <v>55</v>
      </c>
      <c r="C8" s="528" t="s">
        <v>55</v>
      </c>
      <c r="D8" s="528" t="s">
        <v>55</v>
      </c>
      <c r="E8" s="528" t="s">
        <v>55</v>
      </c>
      <c r="F8" s="528" t="s">
        <v>55</v>
      </c>
      <c r="G8" s="528" t="s">
        <v>55</v>
      </c>
      <c r="H8" s="528" t="s">
        <v>55</v>
      </c>
      <c r="I8" s="528" t="s">
        <v>55</v>
      </c>
      <c r="J8" s="528" t="s">
        <v>55</v>
      </c>
      <c r="K8" s="528" t="s">
        <v>55</v>
      </c>
      <c r="L8" s="528" t="s">
        <v>55</v>
      </c>
      <c r="M8" s="528" t="s">
        <v>55</v>
      </c>
      <c r="N8" s="528" t="s">
        <v>55</v>
      </c>
      <c r="O8" s="528" t="s">
        <v>55</v>
      </c>
      <c r="P8" s="528" t="s">
        <v>55</v>
      </c>
      <c r="Q8" s="528" t="s">
        <v>55</v>
      </c>
      <c r="R8" s="528" t="s">
        <v>55</v>
      </c>
      <c r="S8" s="528" t="s">
        <v>55</v>
      </c>
      <c r="T8" s="528" t="s">
        <v>55</v>
      </c>
      <c r="U8" s="528" t="s">
        <v>55</v>
      </c>
      <c r="V8" s="528" t="s">
        <v>55</v>
      </c>
      <c r="W8" s="528" t="s">
        <v>55</v>
      </c>
      <c r="X8" s="528" t="s">
        <v>55</v>
      </c>
      <c r="Y8" s="528" t="s">
        <v>55</v>
      </c>
      <c r="Z8" s="528" t="s">
        <v>55</v>
      </c>
      <c r="AA8" s="528" t="s">
        <v>55</v>
      </c>
      <c r="AB8" s="528" t="s">
        <v>55</v>
      </c>
      <c r="AC8" s="528" t="s">
        <v>55</v>
      </c>
      <c r="AD8" s="528" t="s">
        <v>55</v>
      </c>
      <c r="AE8" s="528" t="s">
        <v>55</v>
      </c>
      <c r="AF8" s="528" t="s">
        <v>55</v>
      </c>
      <c r="AG8" s="528" t="s">
        <v>55</v>
      </c>
      <c r="AH8" s="528" t="s">
        <v>55</v>
      </c>
      <c r="AI8" s="528" t="s">
        <v>55</v>
      </c>
      <c r="AJ8" s="528" t="s">
        <v>55</v>
      </c>
      <c r="AK8" s="528" t="s">
        <v>55</v>
      </c>
      <c r="AL8" s="528" t="s">
        <v>55</v>
      </c>
      <c r="AM8" s="528" t="s">
        <v>55</v>
      </c>
      <c r="AN8" s="528" t="s">
        <v>55</v>
      </c>
      <c r="AO8" s="528" t="s">
        <v>55</v>
      </c>
      <c r="AP8" s="528" t="s">
        <v>55</v>
      </c>
      <c r="AQ8" s="528" t="s">
        <v>55</v>
      </c>
      <c r="AR8" s="528" t="s">
        <v>55</v>
      </c>
      <c r="AS8" s="528" t="s">
        <v>55</v>
      </c>
      <c r="AT8" s="528" t="s">
        <v>55</v>
      </c>
      <c r="AU8" s="528" t="s">
        <v>55</v>
      </c>
      <c r="AV8" s="528" t="s">
        <v>55</v>
      </c>
      <c r="AW8" s="528" t="s">
        <v>55</v>
      </c>
      <c r="AX8" s="528" t="s">
        <v>55</v>
      </c>
      <c r="AY8" s="528" t="s">
        <v>55</v>
      </c>
      <c r="AZ8" s="528" t="s">
        <v>55</v>
      </c>
      <c r="BA8" s="528" t="s">
        <v>55</v>
      </c>
      <c r="BB8" s="528" t="s">
        <v>55</v>
      </c>
      <c r="BC8" s="528" t="s">
        <v>55</v>
      </c>
      <c r="BD8" s="528" t="s">
        <v>55</v>
      </c>
      <c r="BE8" s="528" t="s">
        <v>55</v>
      </c>
      <c r="BF8" s="528" t="s">
        <v>55</v>
      </c>
      <c r="BG8" s="528" t="s">
        <v>55</v>
      </c>
      <c r="BH8" s="528" t="s">
        <v>55</v>
      </c>
      <c r="BI8" s="528" t="s">
        <v>55</v>
      </c>
      <c r="BJ8" s="528" t="s">
        <v>55</v>
      </c>
      <c r="BK8" s="528" t="s">
        <v>55</v>
      </c>
      <c r="BL8" s="528" t="s">
        <v>55</v>
      </c>
      <c r="BM8" s="528" t="s">
        <v>55</v>
      </c>
      <c r="BN8" s="528" t="s">
        <v>55</v>
      </c>
      <c r="BO8" s="528" t="s">
        <v>55</v>
      </c>
      <c r="BP8" s="528" t="s">
        <v>55</v>
      </c>
      <c r="BQ8" s="528" t="s">
        <v>55</v>
      </c>
      <c r="BR8" s="528" t="s">
        <v>55</v>
      </c>
      <c r="BS8" s="528" t="s">
        <v>55</v>
      </c>
      <c r="BT8" s="528" t="s">
        <v>55</v>
      </c>
      <c r="BU8" s="528" t="s">
        <v>55</v>
      </c>
      <c r="BV8" s="528" t="s">
        <v>55</v>
      </c>
      <c r="BW8" s="528" t="s">
        <v>55</v>
      </c>
      <c r="BX8" s="528" t="s">
        <v>55</v>
      </c>
      <c r="BY8" s="528" t="s">
        <v>55</v>
      </c>
      <c r="BZ8" s="528" t="s">
        <v>55</v>
      </c>
      <c r="CA8" s="528" t="s">
        <v>55</v>
      </c>
      <c r="CB8" s="528" t="s">
        <v>55</v>
      </c>
      <c r="CC8" s="528" t="s">
        <v>55</v>
      </c>
      <c r="CD8" s="528" t="s">
        <v>55</v>
      </c>
      <c r="CE8" s="528" t="s">
        <v>55</v>
      </c>
      <c r="CF8" s="528" t="s">
        <v>55</v>
      </c>
      <c r="CG8" s="528" t="s">
        <v>55</v>
      </c>
      <c r="CH8" s="528" t="s">
        <v>55</v>
      </c>
      <c r="CI8" s="528" t="s">
        <v>55</v>
      </c>
      <c r="CJ8" s="528" t="s">
        <v>55</v>
      </c>
      <c r="CK8" s="528" t="s">
        <v>55</v>
      </c>
      <c r="CL8" s="528" t="s">
        <v>55</v>
      </c>
      <c r="CM8" s="528" t="s">
        <v>55</v>
      </c>
      <c r="CN8" s="528" t="s">
        <v>55</v>
      </c>
      <c r="CO8" s="528" t="s">
        <v>55</v>
      </c>
      <c r="CP8" s="528" t="s">
        <v>55</v>
      </c>
      <c r="CQ8" s="528" t="s">
        <v>55</v>
      </c>
      <c r="CR8" s="528" t="s">
        <v>55</v>
      </c>
      <c r="CS8" s="528" t="s">
        <v>55</v>
      </c>
    </row>
    <row r="9" spans="1:256" customFormat="1" x14ac:dyDescent="0.2">
      <c r="A9" s="506" t="s">
        <v>911</v>
      </c>
      <c r="B9" s="528" t="s">
        <v>55</v>
      </c>
      <c r="C9" s="528" t="s">
        <v>55</v>
      </c>
      <c r="D9" s="528" t="s">
        <v>55</v>
      </c>
      <c r="E9" s="528" t="s">
        <v>55</v>
      </c>
      <c r="F9" s="528" t="s">
        <v>55</v>
      </c>
      <c r="G9" s="528" t="s">
        <v>55</v>
      </c>
      <c r="H9" s="528" t="s">
        <v>55</v>
      </c>
      <c r="I9" s="528" t="s">
        <v>55</v>
      </c>
      <c r="J9" s="528" t="s">
        <v>55</v>
      </c>
      <c r="K9" s="528" t="s">
        <v>55</v>
      </c>
      <c r="L9" s="528" t="s">
        <v>55</v>
      </c>
      <c r="M9" s="528" t="s">
        <v>55</v>
      </c>
      <c r="N9" s="528" t="s">
        <v>55</v>
      </c>
      <c r="O9" s="528" t="s">
        <v>55</v>
      </c>
      <c r="P9" s="528" t="s">
        <v>55</v>
      </c>
      <c r="Q9" s="528" t="s">
        <v>55</v>
      </c>
      <c r="R9" s="528" t="s">
        <v>55</v>
      </c>
      <c r="S9" s="528" t="s">
        <v>55</v>
      </c>
      <c r="T9" s="528" t="s">
        <v>55</v>
      </c>
      <c r="U9" s="528" t="s">
        <v>55</v>
      </c>
      <c r="V9" s="528" t="s">
        <v>55</v>
      </c>
      <c r="W9" s="528" t="s">
        <v>55</v>
      </c>
      <c r="X9" s="528" t="s">
        <v>55</v>
      </c>
      <c r="Y9" s="528" t="s">
        <v>55</v>
      </c>
      <c r="Z9" s="528" t="s">
        <v>55</v>
      </c>
      <c r="AA9" s="528" t="s">
        <v>55</v>
      </c>
      <c r="AB9" s="528" t="s">
        <v>55</v>
      </c>
      <c r="AC9" s="528" t="s">
        <v>55</v>
      </c>
      <c r="AD9" s="528" t="s">
        <v>55</v>
      </c>
      <c r="AE9" s="528" t="s">
        <v>55</v>
      </c>
      <c r="AF9" s="528" t="s">
        <v>55</v>
      </c>
      <c r="AG9" s="528" t="s">
        <v>55</v>
      </c>
      <c r="AH9" s="528" t="s">
        <v>55</v>
      </c>
      <c r="AI9" s="528" t="s">
        <v>55</v>
      </c>
      <c r="AJ9" s="528" t="s">
        <v>55</v>
      </c>
      <c r="AK9" s="528" t="s">
        <v>55</v>
      </c>
      <c r="AL9" s="528" t="s">
        <v>55</v>
      </c>
      <c r="AM9" s="528" t="s">
        <v>55</v>
      </c>
      <c r="AN9" s="528" t="s">
        <v>55</v>
      </c>
      <c r="AO9" s="528" t="s">
        <v>55</v>
      </c>
      <c r="AP9" s="528" t="s">
        <v>55</v>
      </c>
      <c r="AQ9" s="528" t="s">
        <v>55</v>
      </c>
      <c r="AR9" s="528" t="s">
        <v>55</v>
      </c>
      <c r="AS9" s="528" t="s">
        <v>55</v>
      </c>
      <c r="AT9" s="528" t="s">
        <v>55</v>
      </c>
      <c r="AU9" s="528" t="s">
        <v>55</v>
      </c>
      <c r="AV9" s="528" t="s">
        <v>55</v>
      </c>
      <c r="AW9" s="528" t="s">
        <v>55</v>
      </c>
      <c r="AX9" s="528" t="s">
        <v>55</v>
      </c>
      <c r="AY9" s="528" t="s">
        <v>55</v>
      </c>
      <c r="AZ9" s="528" t="s">
        <v>55</v>
      </c>
      <c r="BA9" s="528" t="s">
        <v>55</v>
      </c>
      <c r="BB9" s="528" t="s">
        <v>55</v>
      </c>
      <c r="BC9" s="528" t="s">
        <v>55</v>
      </c>
      <c r="BD9" s="528" t="s">
        <v>55</v>
      </c>
      <c r="BE9" s="528" t="s">
        <v>55</v>
      </c>
      <c r="BF9" s="528" t="s">
        <v>55</v>
      </c>
      <c r="BG9" s="528" t="s">
        <v>55</v>
      </c>
      <c r="BH9" s="528" t="s">
        <v>55</v>
      </c>
      <c r="BI9" s="528" t="s">
        <v>55</v>
      </c>
      <c r="BJ9" s="528" t="s">
        <v>55</v>
      </c>
      <c r="BK9" s="528" t="s">
        <v>55</v>
      </c>
      <c r="BL9" s="528" t="s">
        <v>55</v>
      </c>
      <c r="BM9" s="528" t="s">
        <v>55</v>
      </c>
      <c r="BN9" s="528" t="s">
        <v>55</v>
      </c>
      <c r="BO9" s="528" t="s">
        <v>55</v>
      </c>
      <c r="BP9" s="528" t="s">
        <v>55</v>
      </c>
      <c r="BQ9" s="528" t="s">
        <v>55</v>
      </c>
      <c r="BR9" s="528" t="s">
        <v>55</v>
      </c>
      <c r="BS9" s="528" t="s">
        <v>55</v>
      </c>
      <c r="BT9" s="528" t="s">
        <v>55</v>
      </c>
      <c r="BU9" s="528" t="s">
        <v>55</v>
      </c>
      <c r="BV9" s="528" t="s">
        <v>55</v>
      </c>
      <c r="BW9" s="528" t="s">
        <v>55</v>
      </c>
      <c r="BX9" s="528" t="s">
        <v>55</v>
      </c>
      <c r="BY9" s="528" t="s">
        <v>55</v>
      </c>
      <c r="BZ9" s="528" t="s">
        <v>55</v>
      </c>
      <c r="CA9" s="528" t="s">
        <v>55</v>
      </c>
      <c r="CB9" s="528" t="s">
        <v>55</v>
      </c>
      <c r="CC9" s="528" t="s">
        <v>55</v>
      </c>
      <c r="CD9" s="528" t="s">
        <v>55</v>
      </c>
      <c r="CE9" s="528" t="s">
        <v>55</v>
      </c>
      <c r="CF9" s="528" t="s">
        <v>55</v>
      </c>
      <c r="CG9" s="528" t="s">
        <v>55</v>
      </c>
      <c r="CH9" s="528" t="s">
        <v>55</v>
      </c>
      <c r="CI9" s="528" t="s">
        <v>55</v>
      </c>
      <c r="CJ9" s="528" t="s">
        <v>55</v>
      </c>
      <c r="CK9" s="528" t="s">
        <v>55</v>
      </c>
      <c r="CL9" s="528" t="s">
        <v>55</v>
      </c>
      <c r="CM9" s="528" t="s">
        <v>55</v>
      </c>
      <c r="CN9" s="528" t="s">
        <v>55</v>
      </c>
      <c r="CO9" s="528" t="s">
        <v>55</v>
      </c>
      <c r="CP9" s="528" t="s">
        <v>55</v>
      </c>
      <c r="CQ9" s="528" t="s">
        <v>55</v>
      </c>
      <c r="CR9" s="528" t="s">
        <v>55</v>
      </c>
      <c r="CS9" s="528" t="s">
        <v>55</v>
      </c>
    </row>
    <row r="10" spans="1:256" customFormat="1" x14ac:dyDescent="0.2">
      <c r="A10" s="504" t="s">
        <v>501</v>
      </c>
      <c r="B10" s="528" t="s">
        <v>867</v>
      </c>
      <c r="C10" s="528" t="s">
        <v>867</v>
      </c>
      <c r="D10" s="528" t="s">
        <v>867</v>
      </c>
      <c r="E10" s="528" t="s">
        <v>867</v>
      </c>
      <c r="F10" s="528" t="s">
        <v>867</v>
      </c>
      <c r="G10" s="528" t="s">
        <v>867</v>
      </c>
      <c r="H10" s="528" t="s">
        <v>867</v>
      </c>
      <c r="I10" s="528" t="s">
        <v>867</v>
      </c>
      <c r="J10" s="528" t="s">
        <v>867</v>
      </c>
      <c r="K10" s="528" t="s">
        <v>867</v>
      </c>
      <c r="L10" s="528" t="s">
        <v>867</v>
      </c>
      <c r="M10" s="528" t="s">
        <v>867</v>
      </c>
      <c r="N10" s="528" t="s">
        <v>867</v>
      </c>
      <c r="O10" s="528" t="s">
        <v>867</v>
      </c>
      <c r="P10" s="528" t="s">
        <v>867</v>
      </c>
      <c r="Q10" s="528" t="s">
        <v>867</v>
      </c>
      <c r="R10" s="528" t="s">
        <v>867</v>
      </c>
      <c r="S10" s="528" t="s">
        <v>867</v>
      </c>
      <c r="T10" s="528" t="s">
        <v>867</v>
      </c>
      <c r="U10" s="528" t="s">
        <v>867</v>
      </c>
      <c r="V10" s="528" t="s">
        <v>867</v>
      </c>
      <c r="W10" s="528" t="s">
        <v>867</v>
      </c>
      <c r="X10" s="528" t="s">
        <v>867</v>
      </c>
      <c r="Y10" s="528" t="s">
        <v>867</v>
      </c>
      <c r="Z10" s="528" t="s">
        <v>867</v>
      </c>
      <c r="AA10" s="528" t="s">
        <v>867</v>
      </c>
      <c r="AB10" s="528" t="s">
        <v>867</v>
      </c>
      <c r="AC10" s="528" t="s">
        <v>867</v>
      </c>
      <c r="AD10" s="528" t="s">
        <v>867</v>
      </c>
      <c r="AE10" s="528" t="s">
        <v>867</v>
      </c>
      <c r="AF10" s="528" t="s">
        <v>867</v>
      </c>
      <c r="AG10" s="528" t="s">
        <v>867</v>
      </c>
      <c r="AH10" s="528" t="s">
        <v>867</v>
      </c>
      <c r="AI10" s="528" t="s">
        <v>867</v>
      </c>
      <c r="AJ10" s="528" t="s">
        <v>867</v>
      </c>
      <c r="AK10" s="528" t="s">
        <v>867</v>
      </c>
      <c r="AL10" s="528" t="s">
        <v>867</v>
      </c>
      <c r="AM10" s="528" t="s">
        <v>867</v>
      </c>
      <c r="AN10" s="528" t="s">
        <v>867</v>
      </c>
      <c r="AO10" s="528" t="s">
        <v>867</v>
      </c>
      <c r="AP10" s="528" t="s">
        <v>867</v>
      </c>
      <c r="AQ10" s="528" t="s">
        <v>867</v>
      </c>
      <c r="AR10" s="528" t="s">
        <v>867</v>
      </c>
      <c r="AS10" s="528" t="s">
        <v>867</v>
      </c>
      <c r="AT10" s="528" t="s">
        <v>867</v>
      </c>
      <c r="AU10" s="528" t="s">
        <v>867</v>
      </c>
      <c r="AV10" s="528" t="s">
        <v>867</v>
      </c>
      <c r="AW10" s="528" t="s">
        <v>867</v>
      </c>
      <c r="AX10" s="528" t="s">
        <v>867</v>
      </c>
      <c r="AY10" s="528" t="s">
        <v>867</v>
      </c>
      <c r="AZ10" s="528" t="s">
        <v>867</v>
      </c>
      <c r="BA10" s="528" t="s">
        <v>867</v>
      </c>
      <c r="BB10" s="528" t="s">
        <v>867</v>
      </c>
      <c r="BC10" s="528" t="s">
        <v>867</v>
      </c>
      <c r="BD10" s="528" t="s">
        <v>867</v>
      </c>
      <c r="BE10" s="528" t="s">
        <v>867</v>
      </c>
      <c r="BF10" s="528" t="s">
        <v>867</v>
      </c>
      <c r="BG10" s="528" t="s">
        <v>867</v>
      </c>
      <c r="BH10" s="528" t="s">
        <v>867</v>
      </c>
      <c r="BI10" s="528" t="s">
        <v>867</v>
      </c>
      <c r="BJ10" s="528" t="s">
        <v>867</v>
      </c>
      <c r="BK10" s="528" t="s">
        <v>867</v>
      </c>
      <c r="BL10" s="528" t="s">
        <v>867</v>
      </c>
      <c r="BM10" s="528" t="s">
        <v>867</v>
      </c>
      <c r="BN10" s="528" t="s">
        <v>867</v>
      </c>
      <c r="BO10" s="528" t="s">
        <v>867</v>
      </c>
      <c r="BP10" s="528" t="s">
        <v>867</v>
      </c>
      <c r="BQ10" s="528" t="s">
        <v>867</v>
      </c>
      <c r="BR10" s="528" t="s">
        <v>867</v>
      </c>
      <c r="BS10" s="528" t="s">
        <v>867</v>
      </c>
      <c r="BT10" s="528" t="s">
        <v>867</v>
      </c>
      <c r="BU10" s="528" t="s">
        <v>867</v>
      </c>
      <c r="BV10" s="528" t="s">
        <v>867</v>
      </c>
      <c r="BW10" s="528" t="s">
        <v>867</v>
      </c>
      <c r="BX10" s="528" t="s">
        <v>867</v>
      </c>
      <c r="BY10" s="528" t="s">
        <v>867</v>
      </c>
      <c r="BZ10" s="528" t="s">
        <v>867</v>
      </c>
      <c r="CA10" s="528" t="s">
        <v>867</v>
      </c>
      <c r="CB10" s="528" t="s">
        <v>867</v>
      </c>
      <c r="CC10" s="528" t="s">
        <v>867</v>
      </c>
      <c r="CD10" s="528" t="s">
        <v>867</v>
      </c>
      <c r="CE10" s="528" t="s">
        <v>867</v>
      </c>
      <c r="CF10" s="528" t="s">
        <v>867</v>
      </c>
      <c r="CG10" s="528" t="s">
        <v>867</v>
      </c>
      <c r="CH10" s="528" t="s">
        <v>867</v>
      </c>
      <c r="CI10" s="528" t="s">
        <v>867</v>
      </c>
      <c r="CJ10" s="528" t="s">
        <v>867</v>
      </c>
      <c r="CK10" s="528" t="s">
        <v>867</v>
      </c>
      <c r="CL10" s="528" t="s">
        <v>867</v>
      </c>
      <c r="CM10" s="528" t="s">
        <v>867</v>
      </c>
      <c r="CN10" s="528" t="s">
        <v>867</v>
      </c>
      <c r="CO10" s="528" t="s">
        <v>867</v>
      </c>
      <c r="CP10" s="528" t="s">
        <v>867</v>
      </c>
      <c r="CQ10" s="528" t="s">
        <v>867</v>
      </c>
      <c r="CR10" s="528" t="s">
        <v>867</v>
      </c>
      <c r="CS10" s="528" t="s">
        <v>867</v>
      </c>
    </row>
    <row r="11" spans="1:256" customFormat="1" x14ac:dyDescent="0.2">
      <c r="A11" s="498" t="s">
        <v>721</v>
      </c>
      <c r="B11" s="530">
        <v>9.07</v>
      </c>
      <c r="C11" s="530">
        <v>9.07</v>
      </c>
      <c r="D11" s="530">
        <v>9.07</v>
      </c>
      <c r="E11" s="530">
        <v>9.07</v>
      </c>
      <c r="F11" s="530">
        <v>9.07</v>
      </c>
      <c r="G11" s="530">
        <v>9.07</v>
      </c>
      <c r="H11" s="530">
        <v>9.07</v>
      </c>
      <c r="I11" s="530">
        <v>9.07</v>
      </c>
      <c r="J11" s="530">
        <v>9.07</v>
      </c>
      <c r="K11" s="530">
        <v>9.07</v>
      </c>
      <c r="L11" s="530">
        <v>9.07</v>
      </c>
      <c r="M11" s="530">
        <v>9.07</v>
      </c>
      <c r="N11" s="530">
        <v>9.07</v>
      </c>
      <c r="O11" s="530">
        <v>9.07</v>
      </c>
      <c r="P11" s="530">
        <v>9.07</v>
      </c>
      <c r="Q11" s="530">
        <v>9.07</v>
      </c>
      <c r="R11" s="530">
        <v>9.07</v>
      </c>
      <c r="S11" s="530">
        <v>9.07</v>
      </c>
      <c r="T11" s="530">
        <v>9.07</v>
      </c>
      <c r="U11" s="530">
        <v>9.07</v>
      </c>
      <c r="V11" s="530">
        <v>9.07</v>
      </c>
      <c r="W11" s="530">
        <v>9.07</v>
      </c>
      <c r="X11" s="530">
        <v>9.07</v>
      </c>
      <c r="Y11" s="530">
        <v>9.07</v>
      </c>
      <c r="Z11" s="530">
        <v>9.07</v>
      </c>
      <c r="AA11" s="530">
        <v>9.07</v>
      </c>
      <c r="AB11" s="530">
        <v>9.07</v>
      </c>
      <c r="AC11" s="530">
        <v>9.07</v>
      </c>
      <c r="AD11" s="530">
        <v>9.07</v>
      </c>
      <c r="AE11" s="530">
        <v>9.07</v>
      </c>
      <c r="AF11" s="530">
        <v>9.07</v>
      </c>
      <c r="AG11" s="530">
        <v>9.07</v>
      </c>
      <c r="AH11" s="530">
        <v>9.07</v>
      </c>
      <c r="AI11" s="530">
        <v>9.07</v>
      </c>
      <c r="AJ11" s="530">
        <v>9.07</v>
      </c>
      <c r="AK11" s="530">
        <v>9.07</v>
      </c>
      <c r="AL11" s="530">
        <v>9.07</v>
      </c>
      <c r="AM11" s="530">
        <v>9.07</v>
      </c>
      <c r="AN11" s="530">
        <v>9.07</v>
      </c>
      <c r="AO11" s="530">
        <v>9.07</v>
      </c>
      <c r="AP11" s="530">
        <v>9.07</v>
      </c>
      <c r="AQ11" s="530">
        <v>9.07</v>
      </c>
      <c r="AR11" s="530">
        <v>9.07</v>
      </c>
      <c r="AS11" s="530">
        <v>9.07</v>
      </c>
      <c r="AT11" s="530">
        <v>9.07</v>
      </c>
      <c r="AU11" s="530">
        <v>9.07</v>
      </c>
      <c r="AV11" s="530">
        <v>9.07</v>
      </c>
      <c r="AW11" s="530">
        <v>9.07</v>
      </c>
      <c r="AX11" s="530">
        <v>9.07</v>
      </c>
      <c r="AY11" s="530">
        <v>9.07</v>
      </c>
      <c r="AZ11" s="530">
        <v>9.07</v>
      </c>
      <c r="BA11" s="530">
        <v>9.07</v>
      </c>
      <c r="BB11" s="530">
        <v>9.07</v>
      </c>
      <c r="BC11" s="530">
        <v>9.07</v>
      </c>
      <c r="BD11" s="530">
        <v>9.07</v>
      </c>
      <c r="BE11" s="530">
        <v>9.07</v>
      </c>
      <c r="BF11" s="530">
        <v>9.07</v>
      </c>
      <c r="BG11" s="530">
        <v>9.07</v>
      </c>
      <c r="BH11" s="530">
        <v>9.07</v>
      </c>
      <c r="BI11" s="530">
        <v>9.07</v>
      </c>
      <c r="BJ11" s="530">
        <v>9.07</v>
      </c>
      <c r="BK11" s="530">
        <v>9.07</v>
      </c>
      <c r="BL11" s="530">
        <v>9.07</v>
      </c>
      <c r="BM11" s="530">
        <v>9.07</v>
      </c>
      <c r="BN11" s="530">
        <v>9.07</v>
      </c>
      <c r="BO11" s="530">
        <v>9.07</v>
      </c>
      <c r="BP11" s="530">
        <v>9.07</v>
      </c>
      <c r="BQ11" s="530">
        <v>9.07</v>
      </c>
      <c r="BR11" s="530">
        <v>9.07</v>
      </c>
      <c r="BS11" s="530">
        <v>9.07</v>
      </c>
      <c r="BT11" s="530">
        <v>9.07</v>
      </c>
      <c r="BU11" s="530">
        <v>9.07</v>
      </c>
      <c r="BV11" s="530">
        <v>9.07</v>
      </c>
      <c r="BW11" s="530">
        <v>9.07</v>
      </c>
      <c r="BX11" s="530">
        <v>9.07</v>
      </c>
      <c r="BY11" s="530">
        <v>9.07</v>
      </c>
      <c r="BZ11" s="530">
        <v>9.07</v>
      </c>
      <c r="CA11" s="530">
        <v>9.07</v>
      </c>
      <c r="CB11" s="530">
        <v>9.07</v>
      </c>
      <c r="CC11" s="530">
        <v>9.07</v>
      </c>
      <c r="CD11" s="530">
        <v>9.07</v>
      </c>
      <c r="CE11" s="530">
        <v>9.07</v>
      </c>
      <c r="CF11" s="530">
        <v>9.07</v>
      </c>
      <c r="CG11" s="530">
        <v>9.07</v>
      </c>
      <c r="CH11" s="530">
        <v>9.07</v>
      </c>
      <c r="CI11" s="530">
        <v>9.07</v>
      </c>
      <c r="CJ11" s="530">
        <v>9.07</v>
      </c>
      <c r="CK11" s="530">
        <v>9.07</v>
      </c>
      <c r="CL11" s="530">
        <v>9.07</v>
      </c>
      <c r="CM11" s="530">
        <v>9.07</v>
      </c>
      <c r="CN11" s="530">
        <v>9.07</v>
      </c>
      <c r="CO11" s="530">
        <v>9.07</v>
      </c>
      <c r="CP11" s="530">
        <v>9.07</v>
      </c>
      <c r="CQ11" s="530">
        <v>9.07</v>
      </c>
      <c r="CR11" s="531">
        <v>9.07</v>
      </c>
      <c r="CS11" s="531">
        <v>9.07</v>
      </c>
    </row>
    <row r="12" spans="1:256" customFormat="1" x14ac:dyDescent="0.2">
      <c r="A12" s="498" t="s">
        <v>722</v>
      </c>
      <c r="B12" s="531">
        <v>9.6999999999999993</v>
      </c>
      <c r="C12" s="531">
        <v>9.6999999999999993</v>
      </c>
      <c r="D12" s="531">
        <v>9.6999999999999993</v>
      </c>
      <c r="E12" s="531">
        <v>9.6999999999999993</v>
      </c>
      <c r="F12" s="531">
        <v>9.6999999999999993</v>
      </c>
      <c r="G12" s="531">
        <v>9.6999999999999993</v>
      </c>
      <c r="H12" s="531">
        <v>9.6999999999999993</v>
      </c>
      <c r="I12" s="531">
        <v>9.6999999999999993</v>
      </c>
      <c r="J12" s="531">
        <v>9.6999999999999993</v>
      </c>
      <c r="K12" s="531">
        <v>9.6999999999999993</v>
      </c>
      <c r="L12" s="531">
        <v>9.6999999999999993</v>
      </c>
      <c r="M12" s="531">
        <v>9.6999999999999993</v>
      </c>
      <c r="N12" s="531">
        <v>9.6999999999999993</v>
      </c>
      <c r="O12" s="531">
        <v>9.6999999999999993</v>
      </c>
      <c r="P12" s="531">
        <v>9.6999999999999993</v>
      </c>
      <c r="Q12" s="531">
        <v>9.6999999999999993</v>
      </c>
      <c r="R12" s="531">
        <v>9.6999999999999993</v>
      </c>
      <c r="S12" s="531">
        <v>9.6999999999999993</v>
      </c>
      <c r="T12" s="531">
        <v>9.6999999999999993</v>
      </c>
      <c r="U12" s="531">
        <v>9.6999999999999993</v>
      </c>
      <c r="V12" s="531">
        <v>9.6999999999999993</v>
      </c>
      <c r="W12" s="531">
        <v>9.6999999999999993</v>
      </c>
      <c r="X12" s="531">
        <v>9.6999999999999993</v>
      </c>
      <c r="Y12" s="531">
        <v>9.6999999999999993</v>
      </c>
      <c r="Z12" s="531">
        <v>9.6999999999999993</v>
      </c>
      <c r="AA12" s="531">
        <v>9.6999999999999993</v>
      </c>
      <c r="AB12" s="531">
        <v>9.6999999999999993</v>
      </c>
      <c r="AC12" s="531">
        <v>9.6999999999999993</v>
      </c>
      <c r="AD12" s="531">
        <v>9.6999999999999993</v>
      </c>
      <c r="AE12" s="531">
        <v>9.6999999999999993</v>
      </c>
      <c r="AF12" s="531">
        <v>9.6999999999999993</v>
      </c>
      <c r="AG12" s="531">
        <v>9.6999999999999993</v>
      </c>
      <c r="AH12" s="531">
        <v>9.6999999999999993</v>
      </c>
      <c r="AI12" s="531">
        <v>9.6999999999999993</v>
      </c>
      <c r="AJ12" s="531">
        <v>9.6999999999999993</v>
      </c>
      <c r="AK12" s="531">
        <v>9.6999999999999993</v>
      </c>
      <c r="AL12" s="531">
        <v>9.6999999999999993</v>
      </c>
      <c r="AM12" s="531">
        <v>9.6999999999999993</v>
      </c>
      <c r="AN12" s="531">
        <v>9.6999999999999993</v>
      </c>
      <c r="AO12" s="531">
        <v>9.6999999999999993</v>
      </c>
      <c r="AP12" s="531">
        <v>9.6999999999999993</v>
      </c>
      <c r="AQ12" s="531">
        <v>9.6999999999999993</v>
      </c>
      <c r="AR12" s="531">
        <v>9.6999999999999993</v>
      </c>
      <c r="AS12" s="531">
        <v>9.6999999999999993</v>
      </c>
      <c r="AT12" s="531">
        <v>9.6999999999999993</v>
      </c>
      <c r="AU12" s="531">
        <v>9.6999999999999993</v>
      </c>
      <c r="AV12" s="531">
        <v>9.6999999999999993</v>
      </c>
      <c r="AW12" s="531">
        <v>9.6999999999999993</v>
      </c>
      <c r="AX12" s="531">
        <v>9.6999999999999993</v>
      </c>
      <c r="AY12" s="531">
        <v>9.6999999999999993</v>
      </c>
      <c r="AZ12" s="531">
        <v>9.6999999999999993</v>
      </c>
      <c r="BA12" s="531">
        <v>9.6999999999999993</v>
      </c>
      <c r="BB12" s="531">
        <v>9.6999999999999993</v>
      </c>
      <c r="BC12" s="531">
        <v>9.6999999999999993</v>
      </c>
      <c r="BD12" s="531">
        <v>9.6999999999999993</v>
      </c>
      <c r="BE12" s="531">
        <v>9.6999999999999993</v>
      </c>
      <c r="BF12" s="531">
        <v>9.6999999999999993</v>
      </c>
      <c r="BG12" s="531">
        <v>9.6999999999999993</v>
      </c>
      <c r="BH12" s="531">
        <v>9.6999999999999993</v>
      </c>
      <c r="BI12" s="531">
        <v>9.6999999999999993</v>
      </c>
      <c r="BJ12" s="531">
        <v>9.6999999999999993</v>
      </c>
      <c r="BK12" s="531">
        <v>9.6999999999999993</v>
      </c>
      <c r="BL12" s="531">
        <v>9.6999999999999993</v>
      </c>
      <c r="BM12" s="531">
        <v>9.6999999999999993</v>
      </c>
      <c r="BN12" s="531">
        <v>9.6999999999999993</v>
      </c>
      <c r="BO12" s="531">
        <v>9.6999999999999993</v>
      </c>
      <c r="BP12" s="531">
        <v>9.6999999999999993</v>
      </c>
      <c r="BQ12" s="531">
        <v>9.6999999999999993</v>
      </c>
      <c r="BR12" s="531">
        <v>9.6999999999999993</v>
      </c>
      <c r="BS12" s="531">
        <v>9.6999999999999993</v>
      </c>
      <c r="BT12" s="531">
        <v>9.6999999999999993</v>
      </c>
      <c r="BU12" s="531">
        <v>9.6999999999999993</v>
      </c>
      <c r="BV12" s="531">
        <v>9.6999999999999993</v>
      </c>
      <c r="BW12" s="531">
        <v>9.6999999999999993</v>
      </c>
      <c r="BX12" s="531">
        <v>9.6999999999999993</v>
      </c>
      <c r="BY12" s="531">
        <v>9.6999999999999993</v>
      </c>
      <c r="BZ12" s="531">
        <v>9.6999999999999993</v>
      </c>
      <c r="CA12" s="531">
        <v>9.6999999999999993</v>
      </c>
      <c r="CB12" s="531">
        <v>9.6999999999999993</v>
      </c>
      <c r="CC12" s="531">
        <v>9.6999999999999993</v>
      </c>
      <c r="CD12" s="531">
        <v>9.6999999999999993</v>
      </c>
      <c r="CE12" s="531">
        <v>9.6999999999999993</v>
      </c>
      <c r="CF12" s="531">
        <v>9.6999999999999993</v>
      </c>
      <c r="CG12" s="531">
        <v>9.6999999999999993</v>
      </c>
      <c r="CH12" s="531">
        <v>9.6999999999999993</v>
      </c>
      <c r="CI12" s="531">
        <v>9.6999999999999993</v>
      </c>
      <c r="CJ12" s="531">
        <v>9.6999999999999993</v>
      </c>
      <c r="CK12" s="531">
        <v>9.6999999999999993</v>
      </c>
      <c r="CL12" s="531">
        <v>9.6999999999999993</v>
      </c>
      <c r="CM12" s="531">
        <v>9.6999999999999993</v>
      </c>
      <c r="CN12" s="531">
        <v>9.6999999999999993</v>
      </c>
      <c r="CO12" s="531">
        <v>9.6999999999999993</v>
      </c>
      <c r="CP12" s="531">
        <v>9.6999999999999993</v>
      </c>
      <c r="CQ12" s="531">
        <v>9.6999999999999993</v>
      </c>
      <c r="CR12" s="531">
        <v>9.6999999999999993</v>
      </c>
      <c r="CS12" s="531">
        <v>9.6999999999999993</v>
      </c>
    </row>
    <row r="13" spans="1:256" customFormat="1" x14ac:dyDescent="0.2">
      <c r="A13" s="511" t="s">
        <v>502</v>
      </c>
      <c r="B13" s="531" t="s">
        <v>867</v>
      </c>
      <c r="C13" s="531" t="s">
        <v>867</v>
      </c>
      <c r="D13" s="531" t="s">
        <v>867</v>
      </c>
      <c r="E13" s="531" t="s">
        <v>867</v>
      </c>
      <c r="F13" s="531" t="s">
        <v>867</v>
      </c>
      <c r="G13" s="531" t="s">
        <v>867</v>
      </c>
      <c r="H13" s="531" t="s">
        <v>867</v>
      </c>
      <c r="I13" s="531" t="s">
        <v>867</v>
      </c>
      <c r="J13" s="531" t="s">
        <v>867</v>
      </c>
      <c r="K13" s="531" t="s">
        <v>867</v>
      </c>
      <c r="L13" s="531" t="s">
        <v>867</v>
      </c>
      <c r="M13" s="531" t="s">
        <v>867</v>
      </c>
      <c r="N13" s="531" t="s">
        <v>867</v>
      </c>
      <c r="O13" s="531" t="s">
        <v>867</v>
      </c>
      <c r="P13" s="531" t="s">
        <v>867</v>
      </c>
      <c r="Q13" s="531" t="s">
        <v>867</v>
      </c>
      <c r="R13" s="531" t="s">
        <v>867</v>
      </c>
      <c r="S13" s="531" t="s">
        <v>867</v>
      </c>
      <c r="T13" s="531" t="s">
        <v>867</v>
      </c>
      <c r="U13" s="531" t="s">
        <v>867</v>
      </c>
      <c r="V13" s="531" t="s">
        <v>867</v>
      </c>
      <c r="W13" s="531" t="s">
        <v>867</v>
      </c>
      <c r="X13" s="531" t="s">
        <v>867</v>
      </c>
      <c r="Y13" s="531" t="s">
        <v>867</v>
      </c>
      <c r="Z13" s="531" t="s">
        <v>867</v>
      </c>
      <c r="AA13" s="531" t="s">
        <v>867</v>
      </c>
      <c r="AB13" s="531" t="s">
        <v>867</v>
      </c>
      <c r="AC13" s="531" t="s">
        <v>867</v>
      </c>
      <c r="AD13" s="531" t="s">
        <v>867</v>
      </c>
      <c r="AE13" s="531" t="s">
        <v>867</v>
      </c>
      <c r="AF13" s="531" t="s">
        <v>867</v>
      </c>
      <c r="AG13" s="531" t="s">
        <v>867</v>
      </c>
      <c r="AH13" s="531" t="s">
        <v>867</v>
      </c>
      <c r="AI13" s="531" t="s">
        <v>867</v>
      </c>
      <c r="AJ13" s="531" t="s">
        <v>867</v>
      </c>
      <c r="AK13" s="531" t="s">
        <v>867</v>
      </c>
      <c r="AL13" s="531" t="s">
        <v>867</v>
      </c>
      <c r="AM13" s="531" t="s">
        <v>867</v>
      </c>
      <c r="AN13" s="531" t="s">
        <v>867</v>
      </c>
      <c r="AO13" s="531" t="s">
        <v>867</v>
      </c>
      <c r="AP13" s="531" t="s">
        <v>867</v>
      </c>
      <c r="AQ13" s="531" t="s">
        <v>867</v>
      </c>
      <c r="AR13" s="531" t="s">
        <v>867</v>
      </c>
      <c r="AS13" s="531" t="s">
        <v>867</v>
      </c>
      <c r="AT13" s="531" t="s">
        <v>867</v>
      </c>
      <c r="AU13" s="531" t="s">
        <v>867</v>
      </c>
      <c r="AV13" s="531" t="s">
        <v>867</v>
      </c>
      <c r="AW13" s="531" t="s">
        <v>867</v>
      </c>
      <c r="AX13" s="531" t="s">
        <v>867</v>
      </c>
      <c r="AY13" s="531" t="s">
        <v>867</v>
      </c>
      <c r="AZ13" s="531" t="s">
        <v>867</v>
      </c>
      <c r="BA13" s="531" t="s">
        <v>867</v>
      </c>
      <c r="BB13" s="531" t="s">
        <v>867</v>
      </c>
      <c r="BC13" s="531" t="s">
        <v>867</v>
      </c>
      <c r="BD13" s="531" t="s">
        <v>867</v>
      </c>
      <c r="BE13" s="531" t="s">
        <v>867</v>
      </c>
      <c r="BF13" s="531" t="s">
        <v>867</v>
      </c>
      <c r="BG13" s="531" t="s">
        <v>867</v>
      </c>
      <c r="BH13" s="531" t="s">
        <v>867</v>
      </c>
      <c r="BI13" s="531" t="s">
        <v>867</v>
      </c>
      <c r="BJ13" s="531" t="s">
        <v>867</v>
      </c>
      <c r="BK13" s="531" t="s">
        <v>867</v>
      </c>
      <c r="BL13" s="531" t="s">
        <v>867</v>
      </c>
      <c r="BM13" s="531" t="s">
        <v>867</v>
      </c>
      <c r="BN13" s="531" t="s">
        <v>867</v>
      </c>
      <c r="BO13" s="531" t="s">
        <v>867</v>
      </c>
      <c r="BP13" s="531" t="s">
        <v>867</v>
      </c>
      <c r="BQ13" s="531" t="s">
        <v>867</v>
      </c>
      <c r="BR13" s="531" t="s">
        <v>867</v>
      </c>
      <c r="BS13" s="531" t="s">
        <v>867</v>
      </c>
      <c r="BT13" s="531" t="s">
        <v>867</v>
      </c>
      <c r="BU13" s="531" t="s">
        <v>867</v>
      </c>
      <c r="BV13" s="531" t="s">
        <v>867</v>
      </c>
      <c r="BW13" s="531" t="s">
        <v>867</v>
      </c>
      <c r="BX13" s="531" t="s">
        <v>867</v>
      </c>
      <c r="BY13" s="531" t="s">
        <v>867</v>
      </c>
      <c r="BZ13" s="531" t="s">
        <v>867</v>
      </c>
      <c r="CA13" s="531" t="s">
        <v>867</v>
      </c>
      <c r="CB13" s="531" t="s">
        <v>867</v>
      </c>
      <c r="CC13" s="531" t="s">
        <v>867</v>
      </c>
      <c r="CD13" s="531" t="s">
        <v>867</v>
      </c>
      <c r="CE13" s="531" t="s">
        <v>867</v>
      </c>
      <c r="CF13" s="531" t="s">
        <v>867</v>
      </c>
      <c r="CG13" s="531" t="s">
        <v>867</v>
      </c>
      <c r="CH13" s="531" t="s">
        <v>867</v>
      </c>
      <c r="CI13" s="531" t="s">
        <v>867</v>
      </c>
      <c r="CJ13" s="531" t="s">
        <v>867</v>
      </c>
      <c r="CK13" s="531" t="s">
        <v>867</v>
      </c>
      <c r="CL13" s="531" t="s">
        <v>867</v>
      </c>
      <c r="CM13" s="531" t="s">
        <v>867</v>
      </c>
      <c r="CN13" s="531" t="s">
        <v>867</v>
      </c>
      <c r="CO13" s="531" t="s">
        <v>867</v>
      </c>
      <c r="CP13" s="531" t="s">
        <v>867</v>
      </c>
      <c r="CQ13" s="531" t="s">
        <v>867</v>
      </c>
      <c r="CR13" s="531" t="s">
        <v>867</v>
      </c>
      <c r="CS13" s="531" t="s">
        <v>867</v>
      </c>
    </row>
    <row r="14" spans="1:256" customFormat="1" x14ac:dyDescent="0.2">
      <c r="A14" s="498" t="s">
        <v>734</v>
      </c>
      <c r="B14" s="531">
        <v>35.200000000000003</v>
      </c>
      <c r="C14" s="531">
        <v>35.200000000000003</v>
      </c>
      <c r="D14" s="531">
        <v>35.200000000000003</v>
      </c>
      <c r="E14" s="531">
        <v>35.200000000000003</v>
      </c>
      <c r="F14" s="531">
        <v>35.200000000000003</v>
      </c>
      <c r="G14" s="531">
        <v>35.200000000000003</v>
      </c>
      <c r="H14" s="531">
        <v>35.200000000000003</v>
      </c>
      <c r="I14" s="531">
        <v>35.200000000000003</v>
      </c>
      <c r="J14" s="531">
        <v>35.200000000000003</v>
      </c>
      <c r="K14" s="531">
        <v>35.200000000000003</v>
      </c>
      <c r="L14" s="531">
        <v>35.200000000000003</v>
      </c>
      <c r="M14" s="531">
        <v>35.200000000000003</v>
      </c>
      <c r="N14" s="531">
        <v>35.200000000000003</v>
      </c>
      <c r="O14" s="531">
        <v>35.200000000000003</v>
      </c>
      <c r="P14" s="531">
        <v>35.200000000000003</v>
      </c>
      <c r="Q14" s="531">
        <v>35.200000000000003</v>
      </c>
      <c r="R14" s="531">
        <v>35.200000000000003</v>
      </c>
      <c r="S14" s="531">
        <v>35.200000000000003</v>
      </c>
      <c r="T14" s="531">
        <v>35.200000000000003</v>
      </c>
      <c r="U14" s="531">
        <v>35.200000000000003</v>
      </c>
      <c r="V14" s="531">
        <v>35.200000000000003</v>
      </c>
      <c r="W14" s="531">
        <v>35.200000000000003</v>
      </c>
      <c r="X14" s="531">
        <v>35.200000000000003</v>
      </c>
      <c r="Y14" s="531">
        <v>35.200000000000003</v>
      </c>
      <c r="Z14" s="531">
        <v>35.200000000000003</v>
      </c>
      <c r="AA14" s="531">
        <v>35.200000000000003</v>
      </c>
      <c r="AB14" s="531">
        <v>35.200000000000003</v>
      </c>
      <c r="AC14" s="531">
        <v>35.200000000000003</v>
      </c>
      <c r="AD14" s="531">
        <v>35.200000000000003</v>
      </c>
      <c r="AE14" s="531">
        <v>35.200000000000003</v>
      </c>
      <c r="AF14" s="531">
        <v>35.200000000000003</v>
      </c>
      <c r="AG14" s="531">
        <v>35.200000000000003</v>
      </c>
      <c r="AH14" s="531">
        <v>35.200000000000003</v>
      </c>
      <c r="AI14" s="531">
        <v>35.200000000000003</v>
      </c>
      <c r="AJ14" s="531">
        <v>35.200000000000003</v>
      </c>
      <c r="AK14" s="531">
        <v>35.200000000000003</v>
      </c>
      <c r="AL14" s="531">
        <v>35.200000000000003</v>
      </c>
      <c r="AM14" s="531">
        <v>35.200000000000003</v>
      </c>
      <c r="AN14" s="531">
        <v>35.200000000000003</v>
      </c>
      <c r="AO14" s="531">
        <v>35.200000000000003</v>
      </c>
      <c r="AP14" s="531">
        <v>35.200000000000003</v>
      </c>
      <c r="AQ14" s="531">
        <v>35.200000000000003</v>
      </c>
      <c r="AR14" s="531">
        <v>35.200000000000003</v>
      </c>
      <c r="AS14" s="531">
        <v>35.200000000000003</v>
      </c>
      <c r="AT14" s="531">
        <v>35.200000000000003</v>
      </c>
      <c r="AU14" s="531">
        <v>35.200000000000003</v>
      </c>
      <c r="AV14" s="531">
        <v>35.200000000000003</v>
      </c>
      <c r="AW14" s="531">
        <v>35.200000000000003</v>
      </c>
      <c r="AX14" s="531">
        <v>35.200000000000003</v>
      </c>
      <c r="AY14" s="531">
        <v>35.200000000000003</v>
      </c>
      <c r="AZ14" s="531">
        <v>35.200000000000003</v>
      </c>
      <c r="BA14" s="531">
        <v>35.200000000000003</v>
      </c>
      <c r="BB14" s="531">
        <v>35.200000000000003</v>
      </c>
      <c r="BC14" s="531">
        <v>35.200000000000003</v>
      </c>
      <c r="BD14" s="531">
        <v>35.200000000000003</v>
      </c>
      <c r="BE14" s="531">
        <v>35.200000000000003</v>
      </c>
      <c r="BF14" s="531">
        <v>35.200000000000003</v>
      </c>
      <c r="BG14" s="531">
        <v>35.200000000000003</v>
      </c>
      <c r="BH14" s="531">
        <v>35.200000000000003</v>
      </c>
      <c r="BI14" s="531">
        <v>35.200000000000003</v>
      </c>
      <c r="BJ14" s="531">
        <v>35.200000000000003</v>
      </c>
      <c r="BK14" s="531">
        <v>35.200000000000003</v>
      </c>
      <c r="BL14" s="531">
        <v>35.200000000000003</v>
      </c>
      <c r="BM14" s="531">
        <v>35.200000000000003</v>
      </c>
      <c r="BN14" s="531">
        <v>35.200000000000003</v>
      </c>
      <c r="BO14" s="531">
        <v>35.200000000000003</v>
      </c>
      <c r="BP14" s="531">
        <v>35.200000000000003</v>
      </c>
      <c r="BQ14" s="531">
        <v>35.200000000000003</v>
      </c>
      <c r="BR14" s="531">
        <v>35.200000000000003</v>
      </c>
      <c r="BS14" s="531">
        <v>35.200000000000003</v>
      </c>
      <c r="BT14" s="531">
        <v>35.200000000000003</v>
      </c>
      <c r="BU14" s="531">
        <v>35.200000000000003</v>
      </c>
      <c r="BV14" s="531">
        <v>35.200000000000003</v>
      </c>
      <c r="BW14" s="531">
        <v>35.200000000000003</v>
      </c>
      <c r="BX14" s="531">
        <v>35.200000000000003</v>
      </c>
      <c r="BY14" s="531">
        <v>35.200000000000003</v>
      </c>
      <c r="BZ14" s="531">
        <v>35.200000000000003</v>
      </c>
      <c r="CA14" s="531">
        <v>35.200000000000003</v>
      </c>
      <c r="CB14" s="531">
        <v>35.200000000000003</v>
      </c>
      <c r="CC14" s="531">
        <v>35.200000000000003</v>
      </c>
      <c r="CD14" s="531">
        <v>35.200000000000003</v>
      </c>
      <c r="CE14" s="531">
        <v>35.200000000000003</v>
      </c>
      <c r="CF14" s="531">
        <v>35.200000000000003</v>
      </c>
      <c r="CG14" s="531">
        <v>35.200000000000003</v>
      </c>
      <c r="CH14" s="531">
        <v>35.200000000000003</v>
      </c>
      <c r="CI14" s="531">
        <v>35.200000000000003</v>
      </c>
      <c r="CJ14" s="531">
        <v>35.200000000000003</v>
      </c>
      <c r="CK14" s="531">
        <v>35.200000000000003</v>
      </c>
      <c r="CL14" s="531">
        <v>35.200000000000003</v>
      </c>
      <c r="CM14" s="531">
        <v>35.200000000000003</v>
      </c>
      <c r="CN14" s="531">
        <v>35.200000000000003</v>
      </c>
      <c r="CO14" s="531">
        <v>35.200000000000003</v>
      </c>
      <c r="CP14" s="531">
        <v>35.200000000000003</v>
      </c>
      <c r="CQ14" s="531">
        <v>35.200000000000003</v>
      </c>
      <c r="CR14" s="531">
        <v>35.200000000000003</v>
      </c>
      <c r="CS14" s="531">
        <v>35.200000000000003</v>
      </c>
    </row>
    <row r="15" spans="1:256" s="55" customFormat="1" x14ac:dyDescent="0.2">
      <c r="A15" s="498" t="s">
        <v>735</v>
      </c>
      <c r="B15" s="531">
        <v>43.8</v>
      </c>
      <c r="C15" s="531">
        <v>43.8</v>
      </c>
      <c r="D15" s="531">
        <v>43.8</v>
      </c>
      <c r="E15" s="531">
        <v>43.8</v>
      </c>
      <c r="F15" s="531">
        <v>43.8</v>
      </c>
      <c r="G15" s="531">
        <v>43.8</v>
      </c>
      <c r="H15" s="531">
        <v>43.8</v>
      </c>
      <c r="I15" s="531">
        <v>43.8</v>
      </c>
      <c r="J15" s="531">
        <v>43.8</v>
      </c>
      <c r="K15" s="531">
        <v>43.8</v>
      </c>
      <c r="L15" s="531">
        <v>43.8</v>
      </c>
      <c r="M15" s="531">
        <v>43.8</v>
      </c>
      <c r="N15" s="531">
        <v>43.8</v>
      </c>
      <c r="O15" s="531">
        <v>43.8</v>
      </c>
      <c r="P15" s="531">
        <v>43.8</v>
      </c>
      <c r="Q15" s="531">
        <v>43.8</v>
      </c>
      <c r="R15" s="531">
        <v>43.8</v>
      </c>
      <c r="S15" s="531">
        <v>43.8</v>
      </c>
      <c r="T15" s="531">
        <v>43.8</v>
      </c>
      <c r="U15" s="531">
        <v>43.8</v>
      </c>
      <c r="V15" s="531">
        <v>43.8</v>
      </c>
      <c r="W15" s="531">
        <v>43.8</v>
      </c>
      <c r="X15" s="531">
        <v>43.8</v>
      </c>
      <c r="Y15" s="531">
        <v>43.8</v>
      </c>
      <c r="Z15" s="531">
        <v>43.8</v>
      </c>
      <c r="AA15" s="531">
        <v>43.8</v>
      </c>
      <c r="AB15" s="531">
        <v>43.8</v>
      </c>
      <c r="AC15" s="531">
        <v>43.8</v>
      </c>
      <c r="AD15" s="531">
        <v>43.8</v>
      </c>
      <c r="AE15" s="531">
        <v>43.8</v>
      </c>
      <c r="AF15" s="531">
        <v>43.8</v>
      </c>
      <c r="AG15" s="531">
        <v>43.8</v>
      </c>
      <c r="AH15" s="531">
        <v>43.8</v>
      </c>
      <c r="AI15" s="531">
        <v>43.8</v>
      </c>
      <c r="AJ15" s="531">
        <v>43.8</v>
      </c>
      <c r="AK15" s="531">
        <v>43.8</v>
      </c>
      <c r="AL15" s="531">
        <v>43.8</v>
      </c>
      <c r="AM15" s="531">
        <v>43.8</v>
      </c>
      <c r="AN15" s="531">
        <v>43.8</v>
      </c>
      <c r="AO15" s="531">
        <v>43.8</v>
      </c>
      <c r="AP15" s="531">
        <v>43.8</v>
      </c>
      <c r="AQ15" s="531">
        <v>43.8</v>
      </c>
      <c r="AR15" s="531">
        <v>43.8</v>
      </c>
      <c r="AS15" s="531">
        <v>43.8</v>
      </c>
      <c r="AT15" s="531">
        <v>43.8</v>
      </c>
      <c r="AU15" s="531">
        <v>43.8</v>
      </c>
      <c r="AV15" s="531">
        <v>43.8</v>
      </c>
      <c r="AW15" s="531">
        <v>43.8</v>
      </c>
      <c r="AX15" s="531">
        <v>43.8</v>
      </c>
      <c r="AY15" s="531">
        <v>43.8</v>
      </c>
      <c r="AZ15" s="531">
        <v>43.8</v>
      </c>
      <c r="BA15" s="531">
        <v>43.8</v>
      </c>
      <c r="BB15" s="531">
        <v>43.8</v>
      </c>
      <c r="BC15" s="531">
        <v>43.8</v>
      </c>
      <c r="BD15" s="531">
        <v>43.8</v>
      </c>
      <c r="BE15" s="531">
        <v>43.8</v>
      </c>
      <c r="BF15" s="531">
        <v>43.8</v>
      </c>
      <c r="BG15" s="531">
        <v>43.8</v>
      </c>
      <c r="BH15" s="531">
        <v>43.8</v>
      </c>
      <c r="BI15" s="531">
        <v>43.8</v>
      </c>
      <c r="BJ15" s="531">
        <v>43.8</v>
      </c>
      <c r="BK15" s="531">
        <v>43.8</v>
      </c>
      <c r="BL15" s="531">
        <v>43.8</v>
      </c>
      <c r="BM15" s="531">
        <v>43.8</v>
      </c>
      <c r="BN15" s="531">
        <v>43.8</v>
      </c>
      <c r="BO15" s="531">
        <v>43.8</v>
      </c>
      <c r="BP15" s="531">
        <v>43.8</v>
      </c>
      <c r="BQ15" s="531">
        <v>43.8</v>
      </c>
      <c r="BR15" s="531">
        <v>43.8</v>
      </c>
      <c r="BS15" s="531">
        <v>43.8</v>
      </c>
      <c r="BT15" s="531">
        <v>43.8</v>
      </c>
      <c r="BU15" s="531">
        <v>43.8</v>
      </c>
      <c r="BV15" s="531">
        <v>43.8</v>
      </c>
      <c r="BW15" s="531">
        <v>43.8</v>
      </c>
      <c r="BX15" s="531">
        <v>43.8</v>
      </c>
      <c r="BY15" s="531">
        <v>43.8</v>
      </c>
      <c r="BZ15" s="531">
        <v>43.8</v>
      </c>
      <c r="CA15" s="531">
        <v>43.8</v>
      </c>
      <c r="CB15" s="531">
        <v>43.8</v>
      </c>
      <c r="CC15" s="531">
        <v>43.8</v>
      </c>
      <c r="CD15" s="531">
        <v>43.8</v>
      </c>
      <c r="CE15" s="531">
        <v>43.8</v>
      </c>
      <c r="CF15" s="531">
        <v>43.8</v>
      </c>
      <c r="CG15" s="531">
        <v>43.8</v>
      </c>
      <c r="CH15" s="531">
        <v>43.8</v>
      </c>
      <c r="CI15" s="531">
        <v>43.8</v>
      </c>
      <c r="CJ15" s="531">
        <v>43.8</v>
      </c>
      <c r="CK15" s="531">
        <v>43.8</v>
      </c>
      <c r="CL15" s="531">
        <v>43.8</v>
      </c>
      <c r="CM15" s="531">
        <v>43.8</v>
      </c>
      <c r="CN15" s="531">
        <v>43.8</v>
      </c>
      <c r="CO15" s="531">
        <v>43.8</v>
      </c>
      <c r="CP15" s="531">
        <v>43.8</v>
      </c>
      <c r="CQ15" s="531">
        <v>43.8</v>
      </c>
      <c r="CR15" s="531">
        <v>43.8</v>
      </c>
      <c r="CS15" s="531">
        <v>43.8</v>
      </c>
    </row>
    <row r="16" spans="1:256" customFormat="1" x14ac:dyDescent="0.2">
      <c r="A16" s="498" t="s">
        <v>736</v>
      </c>
      <c r="B16" s="531">
        <v>37.299999999999997</v>
      </c>
      <c r="C16" s="531">
        <v>37.299999999999997</v>
      </c>
      <c r="D16" s="531">
        <v>37.299999999999997</v>
      </c>
      <c r="E16" s="531">
        <v>37.299999999999997</v>
      </c>
      <c r="F16" s="531">
        <v>37.299999999999997</v>
      </c>
      <c r="G16" s="531">
        <v>37.299999999999997</v>
      </c>
      <c r="H16" s="531">
        <v>37.299999999999997</v>
      </c>
      <c r="I16" s="531">
        <v>37.299999999999997</v>
      </c>
      <c r="J16" s="531">
        <v>37.299999999999997</v>
      </c>
      <c r="K16" s="531">
        <v>37.299999999999997</v>
      </c>
      <c r="L16" s="531">
        <v>37.299999999999997</v>
      </c>
      <c r="M16" s="531">
        <v>37.299999999999997</v>
      </c>
      <c r="N16" s="531">
        <v>37.299999999999997</v>
      </c>
      <c r="O16" s="531">
        <v>37.299999999999997</v>
      </c>
      <c r="P16" s="531">
        <v>37.299999999999997</v>
      </c>
      <c r="Q16" s="531">
        <v>37.299999999999997</v>
      </c>
      <c r="R16" s="531">
        <v>37.299999999999997</v>
      </c>
      <c r="S16" s="531">
        <v>37.299999999999997</v>
      </c>
      <c r="T16" s="531">
        <v>37.299999999999997</v>
      </c>
      <c r="U16" s="531">
        <v>37.299999999999997</v>
      </c>
      <c r="V16" s="531">
        <v>37.299999999999997</v>
      </c>
      <c r="W16" s="531">
        <v>37.299999999999997</v>
      </c>
      <c r="X16" s="531">
        <v>37.299999999999997</v>
      </c>
      <c r="Y16" s="531">
        <v>37.299999999999997</v>
      </c>
      <c r="Z16" s="531">
        <v>37.299999999999997</v>
      </c>
      <c r="AA16" s="531">
        <v>37.299999999999997</v>
      </c>
      <c r="AB16" s="531">
        <v>37.299999999999997</v>
      </c>
      <c r="AC16" s="531">
        <v>37.299999999999997</v>
      </c>
      <c r="AD16" s="531">
        <v>37.299999999999997</v>
      </c>
      <c r="AE16" s="531">
        <v>37.299999999999997</v>
      </c>
      <c r="AF16" s="531">
        <v>37.299999999999997</v>
      </c>
      <c r="AG16" s="531">
        <v>37.299999999999997</v>
      </c>
      <c r="AH16" s="531">
        <v>37.299999999999997</v>
      </c>
      <c r="AI16" s="531">
        <v>37.299999999999997</v>
      </c>
      <c r="AJ16" s="531">
        <v>37.299999999999997</v>
      </c>
      <c r="AK16" s="531">
        <v>37.299999999999997</v>
      </c>
      <c r="AL16" s="531">
        <v>37.299999999999997</v>
      </c>
      <c r="AM16" s="531">
        <v>37.299999999999997</v>
      </c>
      <c r="AN16" s="531">
        <v>37.299999999999997</v>
      </c>
      <c r="AO16" s="531">
        <v>37.299999999999997</v>
      </c>
      <c r="AP16" s="531">
        <v>37.299999999999997</v>
      </c>
      <c r="AQ16" s="531">
        <v>37.299999999999997</v>
      </c>
      <c r="AR16" s="531">
        <v>37.299999999999997</v>
      </c>
      <c r="AS16" s="531">
        <v>37.299999999999997</v>
      </c>
      <c r="AT16" s="531">
        <v>37.299999999999997</v>
      </c>
      <c r="AU16" s="531">
        <v>37.299999999999997</v>
      </c>
      <c r="AV16" s="531">
        <v>37.299999999999997</v>
      </c>
      <c r="AW16" s="531">
        <v>37.299999999999997</v>
      </c>
      <c r="AX16" s="531">
        <v>37.299999999999997</v>
      </c>
      <c r="AY16" s="531">
        <v>37.299999999999997</v>
      </c>
      <c r="AZ16" s="531">
        <v>37.299999999999997</v>
      </c>
      <c r="BA16" s="531">
        <v>37.299999999999997</v>
      </c>
      <c r="BB16" s="531">
        <v>37.299999999999997</v>
      </c>
      <c r="BC16" s="531">
        <v>37.299999999999997</v>
      </c>
      <c r="BD16" s="531">
        <v>37.299999999999997</v>
      </c>
      <c r="BE16" s="531">
        <v>37.299999999999997</v>
      </c>
      <c r="BF16" s="531">
        <v>37.299999999999997</v>
      </c>
      <c r="BG16" s="531">
        <v>37.299999999999997</v>
      </c>
      <c r="BH16" s="531">
        <v>37.299999999999997</v>
      </c>
      <c r="BI16" s="531">
        <v>37.299999999999997</v>
      </c>
      <c r="BJ16" s="531">
        <v>37.299999999999997</v>
      </c>
      <c r="BK16" s="531">
        <v>37.299999999999997</v>
      </c>
      <c r="BL16" s="531">
        <v>37.299999999999997</v>
      </c>
      <c r="BM16" s="531">
        <v>37.299999999999997</v>
      </c>
      <c r="BN16" s="531">
        <v>37.299999999999997</v>
      </c>
      <c r="BO16" s="531">
        <v>37.299999999999997</v>
      </c>
      <c r="BP16" s="531">
        <v>37.299999999999997</v>
      </c>
      <c r="BQ16" s="531">
        <v>37.299999999999997</v>
      </c>
      <c r="BR16" s="531">
        <v>37.299999999999997</v>
      </c>
      <c r="BS16" s="531">
        <v>37.299999999999997</v>
      </c>
      <c r="BT16" s="531">
        <v>37.299999999999997</v>
      </c>
      <c r="BU16" s="531">
        <v>37.299999999999997</v>
      </c>
      <c r="BV16" s="531">
        <v>37.299999999999997</v>
      </c>
      <c r="BW16" s="531">
        <v>37.299999999999997</v>
      </c>
      <c r="BX16" s="531">
        <v>37.299999999999997</v>
      </c>
      <c r="BY16" s="531">
        <v>37.299999999999997</v>
      </c>
      <c r="BZ16" s="531">
        <v>37.299999999999997</v>
      </c>
      <c r="CA16" s="531">
        <v>37.299999999999997</v>
      </c>
      <c r="CB16" s="531">
        <v>37.299999999999997</v>
      </c>
      <c r="CC16" s="531">
        <v>37.299999999999997</v>
      </c>
      <c r="CD16" s="531">
        <v>37.299999999999997</v>
      </c>
      <c r="CE16" s="531">
        <v>37.299999999999997</v>
      </c>
      <c r="CF16" s="531">
        <v>37.299999999999997</v>
      </c>
      <c r="CG16" s="531">
        <v>37.299999999999997</v>
      </c>
      <c r="CH16" s="531">
        <v>37.299999999999997</v>
      </c>
      <c r="CI16" s="531">
        <v>37.299999999999997</v>
      </c>
      <c r="CJ16" s="531">
        <v>37.299999999999997</v>
      </c>
      <c r="CK16" s="531">
        <v>37.299999999999997</v>
      </c>
      <c r="CL16" s="531">
        <v>37.299999999999997</v>
      </c>
      <c r="CM16" s="531">
        <v>37.299999999999997</v>
      </c>
      <c r="CN16" s="531">
        <v>37.299999999999997</v>
      </c>
      <c r="CO16" s="531">
        <v>37.299999999999997</v>
      </c>
      <c r="CP16" s="531">
        <v>37.299999999999997</v>
      </c>
      <c r="CQ16" s="531">
        <v>37.299999999999997</v>
      </c>
      <c r="CR16" s="531">
        <v>37.299999999999997</v>
      </c>
      <c r="CS16" s="531">
        <v>37.299999999999997</v>
      </c>
    </row>
    <row r="17" spans="1:97" customFormat="1" x14ac:dyDescent="0.2">
      <c r="A17" s="498" t="s">
        <v>723</v>
      </c>
      <c r="B17" s="531">
        <v>5.6</v>
      </c>
      <c r="C17" s="531">
        <v>5.6</v>
      </c>
      <c r="D17" s="531">
        <v>5.6</v>
      </c>
      <c r="E17" s="531">
        <v>5.6</v>
      </c>
      <c r="F17" s="531">
        <v>5.6</v>
      </c>
      <c r="G17" s="531">
        <v>5.6</v>
      </c>
      <c r="H17" s="531">
        <v>5.6</v>
      </c>
      <c r="I17" s="531">
        <v>5.6</v>
      </c>
      <c r="J17" s="531">
        <v>5.6</v>
      </c>
      <c r="K17" s="531">
        <v>5.6</v>
      </c>
      <c r="L17" s="531">
        <v>5.6</v>
      </c>
      <c r="M17" s="531">
        <v>5.6</v>
      </c>
      <c r="N17" s="531">
        <v>5.6</v>
      </c>
      <c r="O17" s="531">
        <v>5.6</v>
      </c>
      <c r="P17" s="531">
        <v>5.6</v>
      </c>
      <c r="Q17" s="531">
        <v>5.6</v>
      </c>
      <c r="R17" s="531">
        <v>5.6</v>
      </c>
      <c r="S17" s="531">
        <v>5.6</v>
      </c>
      <c r="T17" s="531">
        <v>5.6</v>
      </c>
      <c r="U17" s="531">
        <v>5.6</v>
      </c>
      <c r="V17" s="531">
        <v>5.6</v>
      </c>
      <c r="W17" s="531">
        <v>5.6</v>
      </c>
      <c r="X17" s="531">
        <v>5.6</v>
      </c>
      <c r="Y17" s="531">
        <v>5.6</v>
      </c>
      <c r="Z17" s="531">
        <v>5.6</v>
      </c>
      <c r="AA17" s="531">
        <v>5.6</v>
      </c>
      <c r="AB17" s="531">
        <v>5.6</v>
      </c>
      <c r="AC17" s="531">
        <v>5.6</v>
      </c>
      <c r="AD17" s="531">
        <v>5.6</v>
      </c>
      <c r="AE17" s="531">
        <v>5.6</v>
      </c>
      <c r="AF17" s="531">
        <v>5.6</v>
      </c>
      <c r="AG17" s="531">
        <v>5.6</v>
      </c>
      <c r="AH17" s="531">
        <v>5.6</v>
      </c>
      <c r="AI17" s="531">
        <v>5.6</v>
      </c>
      <c r="AJ17" s="531">
        <v>5.6</v>
      </c>
      <c r="AK17" s="531">
        <v>5.6</v>
      </c>
      <c r="AL17" s="531">
        <v>5.6</v>
      </c>
      <c r="AM17" s="531">
        <v>5.6</v>
      </c>
      <c r="AN17" s="531">
        <v>5.6</v>
      </c>
      <c r="AO17" s="531">
        <v>5.6</v>
      </c>
      <c r="AP17" s="531">
        <v>5.6</v>
      </c>
      <c r="AQ17" s="531">
        <v>5.6</v>
      </c>
      <c r="AR17" s="531">
        <v>5.6</v>
      </c>
      <c r="AS17" s="531">
        <v>5.6</v>
      </c>
      <c r="AT17" s="531">
        <v>5.6</v>
      </c>
      <c r="AU17" s="531">
        <v>5.6</v>
      </c>
      <c r="AV17" s="531">
        <v>5.6</v>
      </c>
      <c r="AW17" s="531">
        <v>5.6</v>
      </c>
      <c r="AX17" s="531">
        <v>5.6</v>
      </c>
      <c r="AY17" s="531">
        <v>5.6</v>
      </c>
      <c r="AZ17" s="531">
        <v>5.6</v>
      </c>
      <c r="BA17" s="531">
        <v>5.6</v>
      </c>
      <c r="BB17" s="531">
        <v>5.6</v>
      </c>
      <c r="BC17" s="531">
        <v>5.6</v>
      </c>
      <c r="BD17" s="531">
        <v>5.6</v>
      </c>
      <c r="BE17" s="531">
        <v>5.6</v>
      </c>
      <c r="BF17" s="531">
        <v>5.6</v>
      </c>
      <c r="BG17" s="531">
        <v>5.6</v>
      </c>
      <c r="BH17" s="531">
        <v>5.6</v>
      </c>
      <c r="BI17" s="531">
        <v>5.6</v>
      </c>
      <c r="BJ17" s="531">
        <v>5.6</v>
      </c>
      <c r="BK17" s="531">
        <v>5.6</v>
      </c>
      <c r="BL17" s="531">
        <v>5.6</v>
      </c>
      <c r="BM17" s="531">
        <v>5.6</v>
      </c>
      <c r="BN17" s="531">
        <v>5.6</v>
      </c>
      <c r="BO17" s="531">
        <v>5.6</v>
      </c>
      <c r="BP17" s="531">
        <v>5.6</v>
      </c>
      <c r="BQ17" s="531">
        <v>5.6</v>
      </c>
      <c r="BR17" s="531">
        <v>5.6</v>
      </c>
      <c r="BS17" s="531">
        <v>5.6</v>
      </c>
      <c r="BT17" s="531">
        <v>5.6</v>
      </c>
      <c r="BU17" s="531">
        <v>5.6</v>
      </c>
      <c r="BV17" s="531">
        <v>5.6</v>
      </c>
      <c r="BW17" s="531">
        <v>5.6</v>
      </c>
      <c r="BX17" s="531">
        <v>5.6</v>
      </c>
      <c r="BY17" s="531">
        <v>5.6</v>
      </c>
      <c r="BZ17" s="531">
        <v>5.6</v>
      </c>
      <c r="CA17" s="531">
        <v>5.6</v>
      </c>
      <c r="CB17" s="531">
        <v>5.6</v>
      </c>
      <c r="CC17" s="531">
        <v>5.6</v>
      </c>
      <c r="CD17" s="531">
        <v>5.6</v>
      </c>
      <c r="CE17" s="531">
        <v>5.6</v>
      </c>
      <c r="CF17" s="531">
        <v>5.6</v>
      </c>
      <c r="CG17" s="531">
        <v>5.6</v>
      </c>
      <c r="CH17" s="531">
        <v>5.6</v>
      </c>
      <c r="CI17" s="531">
        <v>5.6</v>
      </c>
      <c r="CJ17" s="531">
        <v>5.6</v>
      </c>
      <c r="CK17" s="531">
        <v>5.6</v>
      </c>
      <c r="CL17" s="531">
        <v>5.6</v>
      </c>
      <c r="CM17" s="531">
        <v>5.6</v>
      </c>
      <c r="CN17" s="531">
        <v>5.6</v>
      </c>
      <c r="CO17" s="531">
        <v>5.6</v>
      </c>
      <c r="CP17" s="531">
        <v>5.6</v>
      </c>
      <c r="CQ17" s="531">
        <v>5.6</v>
      </c>
      <c r="CR17" s="531">
        <v>5.6</v>
      </c>
      <c r="CS17" s="531">
        <v>5.6</v>
      </c>
    </row>
    <row r="18" spans="1:97" customFormat="1" x14ac:dyDescent="0.2">
      <c r="A18" s="513" t="s">
        <v>724</v>
      </c>
      <c r="B18" s="530">
        <v>4.4800000000000004</v>
      </c>
      <c r="C18" s="530">
        <v>4.4800000000000004</v>
      </c>
      <c r="D18" s="530">
        <v>4.4800000000000004</v>
      </c>
      <c r="E18" s="530">
        <v>4.4800000000000004</v>
      </c>
      <c r="F18" s="530">
        <v>4.4800000000000004</v>
      </c>
      <c r="G18" s="530">
        <v>4.4800000000000004</v>
      </c>
      <c r="H18" s="530">
        <v>4.4800000000000004</v>
      </c>
      <c r="I18" s="530">
        <v>4.4800000000000004</v>
      </c>
      <c r="J18" s="530">
        <v>4.4800000000000004</v>
      </c>
      <c r="K18" s="530">
        <v>4.4800000000000004</v>
      </c>
      <c r="L18" s="530">
        <v>4.4800000000000004</v>
      </c>
      <c r="M18" s="530">
        <v>4.4800000000000004</v>
      </c>
      <c r="N18" s="530">
        <v>4.4800000000000004</v>
      </c>
      <c r="O18" s="530">
        <v>4.4800000000000004</v>
      </c>
      <c r="P18" s="530">
        <v>4.4800000000000004</v>
      </c>
      <c r="Q18" s="530">
        <v>4.4800000000000004</v>
      </c>
      <c r="R18" s="530">
        <v>4.4800000000000004</v>
      </c>
      <c r="S18" s="530">
        <v>4.4800000000000004</v>
      </c>
      <c r="T18" s="530">
        <v>4.4800000000000004</v>
      </c>
      <c r="U18" s="530">
        <v>4.4800000000000004</v>
      </c>
      <c r="V18" s="530">
        <v>4.4800000000000004</v>
      </c>
      <c r="W18" s="530">
        <v>4.4800000000000004</v>
      </c>
      <c r="X18" s="530">
        <v>4.4800000000000004</v>
      </c>
      <c r="Y18" s="530">
        <v>4.4800000000000004</v>
      </c>
      <c r="Z18" s="530">
        <v>4.4800000000000004</v>
      </c>
      <c r="AA18" s="530">
        <v>4.4800000000000004</v>
      </c>
      <c r="AB18" s="530">
        <v>4.4800000000000004</v>
      </c>
      <c r="AC18" s="530">
        <v>4.4800000000000004</v>
      </c>
      <c r="AD18" s="530">
        <v>4.4800000000000004</v>
      </c>
      <c r="AE18" s="530">
        <v>4.4800000000000004</v>
      </c>
      <c r="AF18" s="530">
        <v>4.4800000000000004</v>
      </c>
      <c r="AG18" s="530">
        <v>4.4800000000000004</v>
      </c>
      <c r="AH18" s="530">
        <v>4.4800000000000004</v>
      </c>
      <c r="AI18" s="530">
        <v>4.4800000000000004</v>
      </c>
      <c r="AJ18" s="530">
        <v>4.4800000000000004</v>
      </c>
      <c r="AK18" s="530">
        <v>4.4800000000000004</v>
      </c>
      <c r="AL18" s="530">
        <v>4.4800000000000004</v>
      </c>
      <c r="AM18" s="530">
        <v>4.4800000000000004</v>
      </c>
      <c r="AN18" s="530">
        <v>4.4800000000000004</v>
      </c>
      <c r="AO18" s="530">
        <v>4.4800000000000004</v>
      </c>
      <c r="AP18" s="530">
        <v>4.4800000000000004</v>
      </c>
      <c r="AQ18" s="530">
        <v>4.4800000000000004</v>
      </c>
      <c r="AR18" s="530">
        <v>4.4800000000000004</v>
      </c>
      <c r="AS18" s="530">
        <v>4.4800000000000004</v>
      </c>
      <c r="AT18" s="530">
        <v>4.4800000000000004</v>
      </c>
      <c r="AU18" s="530">
        <v>4.4800000000000004</v>
      </c>
      <c r="AV18" s="530">
        <v>4.4800000000000004</v>
      </c>
      <c r="AW18" s="530">
        <v>4.4800000000000004</v>
      </c>
      <c r="AX18" s="530">
        <v>4.4800000000000004</v>
      </c>
      <c r="AY18" s="530">
        <v>4.4800000000000004</v>
      </c>
      <c r="AZ18" s="530">
        <v>4.4800000000000004</v>
      </c>
      <c r="BA18" s="530">
        <v>4.4800000000000004</v>
      </c>
      <c r="BB18" s="530">
        <v>4.4800000000000004</v>
      </c>
      <c r="BC18" s="530">
        <v>4.4800000000000004</v>
      </c>
      <c r="BD18" s="530">
        <v>4.4800000000000004</v>
      </c>
      <c r="BE18" s="530">
        <v>4.4800000000000004</v>
      </c>
      <c r="BF18" s="530">
        <v>4.4800000000000004</v>
      </c>
      <c r="BG18" s="530">
        <v>4.4800000000000004</v>
      </c>
      <c r="BH18" s="530">
        <v>4.4800000000000004</v>
      </c>
      <c r="BI18" s="530">
        <v>4.4800000000000004</v>
      </c>
      <c r="BJ18" s="530">
        <v>4.4800000000000004</v>
      </c>
      <c r="BK18" s="530">
        <v>4.4800000000000004</v>
      </c>
      <c r="BL18" s="530">
        <v>4.4800000000000004</v>
      </c>
      <c r="BM18" s="530">
        <v>4.4800000000000004</v>
      </c>
      <c r="BN18" s="530">
        <v>4.4800000000000004</v>
      </c>
      <c r="BO18" s="530">
        <v>4.4800000000000004</v>
      </c>
      <c r="BP18" s="530">
        <v>4.4800000000000004</v>
      </c>
      <c r="BQ18" s="530">
        <v>4.4800000000000004</v>
      </c>
      <c r="BR18" s="530">
        <v>4.4800000000000004</v>
      </c>
      <c r="BS18" s="530">
        <v>4.4800000000000004</v>
      </c>
      <c r="BT18" s="530">
        <v>4.4800000000000004</v>
      </c>
      <c r="BU18" s="530">
        <v>4.4800000000000004</v>
      </c>
      <c r="BV18" s="530">
        <v>4.4800000000000004</v>
      </c>
      <c r="BW18" s="530">
        <v>4.4800000000000004</v>
      </c>
      <c r="BX18" s="530">
        <v>4.4800000000000004</v>
      </c>
      <c r="BY18" s="530">
        <v>4.4800000000000004</v>
      </c>
      <c r="BZ18" s="530">
        <v>4.4800000000000004</v>
      </c>
      <c r="CA18" s="530">
        <v>4.4800000000000004</v>
      </c>
      <c r="CB18" s="530">
        <v>4.4800000000000004</v>
      </c>
      <c r="CC18" s="530">
        <v>4.4800000000000004</v>
      </c>
      <c r="CD18" s="530">
        <v>4.4800000000000004</v>
      </c>
      <c r="CE18" s="530">
        <v>4.4800000000000004</v>
      </c>
      <c r="CF18" s="530">
        <v>4.4800000000000004</v>
      </c>
      <c r="CG18" s="530">
        <v>4.4800000000000004</v>
      </c>
      <c r="CH18" s="530">
        <v>4.4800000000000004</v>
      </c>
      <c r="CI18" s="530">
        <v>4.4800000000000004</v>
      </c>
      <c r="CJ18" s="530">
        <v>4.4800000000000004</v>
      </c>
      <c r="CK18" s="530">
        <v>4.4800000000000004</v>
      </c>
      <c r="CL18" s="530">
        <v>4.4800000000000004</v>
      </c>
      <c r="CM18" s="530">
        <v>4.4800000000000004</v>
      </c>
      <c r="CN18" s="530">
        <v>4.4800000000000004</v>
      </c>
      <c r="CO18" s="530">
        <v>4.4800000000000004</v>
      </c>
      <c r="CP18" s="530">
        <v>4.4800000000000004</v>
      </c>
      <c r="CQ18" s="530">
        <v>4.4800000000000004</v>
      </c>
      <c r="CR18" s="531">
        <v>4.4800000000000004</v>
      </c>
      <c r="CS18" s="531">
        <v>4.4800000000000004</v>
      </c>
    </row>
    <row r="19" spans="1:97" customFormat="1" x14ac:dyDescent="0.2">
      <c r="A19" s="506" t="s">
        <v>22</v>
      </c>
      <c r="B19" s="528">
        <v>90</v>
      </c>
      <c r="C19" s="528">
        <v>90</v>
      </c>
      <c r="D19" s="528">
        <v>90</v>
      </c>
      <c r="E19" s="528">
        <v>90</v>
      </c>
      <c r="F19" s="528">
        <v>90</v>
      </c>
      <c r="G19" s="528">
        <v>90</v>
      </c>
      <c r="H19" s="528">
        <v>90</v>
      </c>
      <c r="I19" s="528">
        <v>90</v>
      </c>
      <c r="J19" s="528">
        <v>90</v>
      </c>
      <c r="K19" s="528">
        <v>90</v>
      </c>
      <c r="L19" s="528">
        <v>90</v>
      </c>
      <c r="M19" s="528">
        <v>90</v>
      </c>
      <c r="N19" s="528">
        <v>90</v>
      </c>
      <c r="O19" s="528">
        <v>90</v>
      </c>
      <c r="P19" s="528">
        <v>90</v>
      </c>
      <c r="Q19" s="528">
        <v>90</v>
      </c>
      <c r="R19" s="528">
        <v>90</v>
      </c>
      <c r="S19" s="528">
        <v>90</v>
      </c>
      <c r="T19" s="528">
        <v>90</v>
      </c>
      <c r="U19" s="528">
        <v>90</v>
      </c>
      <c r="V19" s="528">
        <v>90</v>
      </c>
      <c r="W19" s="528">
        <v>90</v>
      </c>
      <c r="X19" s="528">
        <v>90</v>
      </c>
      <c r="Y19" s="528">
        <v>90</v>
      </c>
      <c r="Z19" s="528">
        <v>90</v>
      </c>
      <c r="AA19" s="528">
        <v>90</v>
      </c>
      <c r="AB19" s="528">
        <v>90</v>
      </c>
      <c r="AC19" s="528">
        <v>90</v>
      </c>
      <c r="AD19" s="528">
        <v>90</v>
      </c>
      <c r="AE19" s="528">
        <v>90</v>
      </c>
      <c r="AF19" s="528">
        <v>90</v>
      </c>
      <c r="AG19" s="528">
        <v>90</v>
      </c>
      <c r="AH19" s="528">
        <v>90</v>
      </c>
      <c r="AI19" s="528">
        <v>90</v>
      </c>
      <c r="AJ19" s="528">
        <v>90</v>
      </c>
      <c r="AK19" s="528">
        <v>90</v>
      </c>
      <c r="AL19" s="528">
        <v>90</v>
      </c>
      <c r="AM19" s="528">
        <v>90</v>
      </c>
      <c r="AN19" s="528">
        <v>90</v>
      </c>
      <c r="AO19" s="528">
        <v>90</v>
      </c>
      <c r="AP19" s="528">
        <v>90</v>
      </c>
      <c r="AQ19" s="528">
        <v>90</v>
      </c>
      <c r="AR19" s="528">
        <v>90</v>
      </c>
      <c r="AS19" s="528">
        <v>90</v>
      </c>
      <c r="AT19" s="528">
        <v>90</v>
      </c>
      <c r="AU19" s="528">
        <v>90</v>
      </c>
      <c r="AV19" s="528">
        <v>90</v>
      </c>
      <c r="AW19" s="528">
        <v>90</v>
      </c>
      <c r="AX19" s="528">
        <v>90</v>
      </c>
      <c r="AY19" s="528">
        <v>90</v>
      </c>
      <c r="AZ19" s="528">
        <v>90</v>
      </c>
      <c r="BA19" s="528">
        <v>90</v>
      </c>
      <c r="BB19" s="528">
        <v>90</v>
      </c>
      <c r="BC19" s="528">
        <v>90</v>
      </c>
      <c r="BD19" s="528">
        <v>90</v>
      </c>
      <c r="BE19" s="528">
        <v>90</v>
      </c>
      <c r="BF19" s="528">
        <v>90</v>
      </c>
      <c r="BG19" s="528">
        <v>90</v>
      </c>
      <c r="BH19" s="528">
        <v>90</v>
      </c>
      <c r="BI19" s="528">
        <v>90</v>
      </c>
      <c r="BJ19" s="528">
        <v>90</v>
      </c>
      <c r="BK19" s="528">
        <v>90</v>
      </c>
      <c r="BL19" s="528">
        <v>90</v>
      </c>
      <c r="BM19" s="528">
        <v>90</v>
      </c>
      <c r="BN19" s="528">
        <v>90</v>
      </c>
      <c r="BO19" s="528">
        <v>90</v>
      </c>
      <c r="BP19" s="528">
        <v>90</v>
      </c>
      <c r="BQ19" s="528">
        <v>90</v>
      </c>
      <c r="BR19" s="528">
        <v>90</v>
      </c>
      <c r="BS19" s="528">
        <v>90</v>
      </c>
      <c r="BT19" s="528">
        <v>90</v>
      </c>
      <c r="BU19" s="528">
        <v>90</v>
      </c>
      <c r="BV19" s="528">
        <v>90</v>
      </c>
      <c r="BW19" s="528">
        <v>90</v>
      </c>
      <c r="BX19" s="528">
        <v>90</v>
      </c>
      <c r="BY19" s="528">
        <v>90</v>
      </c>
      <c r="BZ19" s="528">
        <v>90</v>
      </c>
      <c r="CA19" s="528">
        <v>90</v>
      </c>
      <c r="CB19" s="528">
        <v>90</v>
      </c>
      <c r="CC19" s="528">
        <v>90</v>
      </c>
      <c r="CD19" s="528">
        <v>90</v>
      </c>
      <c r="CE19" s="528">
        <v>90</v>
      </c>
      <c r="CF19" s="528">
        <v>90</v>
      </c>
      <c r="CG19" s="528">
        <v>90</v>
      </c>
      <c r="CH19" s="528">
        <v>90</v>
      </c>
      <c r="CI19" s="528">
        <v>90</v>
      </c>
      <c r="CJ19" s="528">
        <v>90</v>
      </c>
      <c r="CK19" s="528">
        <v>90</v>
      </c>
      <c r="CL19" s="528">
        <v>90</v>
      </c>
      <c r="CM19" s="528">
        <v>90</v>
      </c>
      <c r="CN19" s="528">
        <v>90</v>
      </c>
      <c r="CO19" s="528">
        <v>90</v>
      </c>
      <c r="CP19" s="528">
        <v>90</v>
      </c>
      <c r="CQ19" s="528">
        <v>90</v>
      </c>
      <c r="CR19" s="528">
        <v>90</v>
      </c>
      <c r="CS19" s="528">
        <v>90</v>
      </c>
    </row>
    <row r="20" spans="1:97" customFormat="1" x14ac:dyDescent="0.2">
      <c r="A20" s="506" t="s">
        <v>117</v>
      </c>
      <c r="B20" s="528">
        <v>90</v>
      </c>
      <c r="C20" s="528">
        <v>90</v>
      </c>
      <c r="D20" s="528">
        <v>90</v>
      </c>
      <c r="E20" s="528">
        <v>90</v>
      </c>
      <c r="F20" s="528">
        <v>90</v>
      </c>
      <c r="G20" s="528">
        <v>90</v>
      </c>
      <c r="H20" s="528">
        <v>90</v>
      </c>
      <c r="I20" s="528">
        <v>90</v>
      </c>
      <c r="J20" s="528">
        <v>90</v>
      </c>
      <c r="K20" s="528">
        <v>90</v>
      </c>
      <c r="L20" s="528">
        <v>90</v>
      </c>
      <c r="M20" s="528">
        <v>90</v>
      </c>
      <c r="N20" s="528">
        <v>90</v>
      </c>
      <c r="O20" s="528">
        <v>90</v>
      </c>
      <c r="P20" s="528">
        <v>90</v>
      </c>
      <c r="Q20" s="528">
        <v>90</v>
      </c>
      <c r="R20" s="528">
        <v>90</v>
      </c>
      <c r="S20" s="528">
        <v>90</v>
      </c>
      <c r="T20" s="528">
        <v>90</v>
      </c>
      <c r="U20" s="528">
        <v>90</v>
      </c>
      <c r="V20" s="528">
        <v>90</v>
      </c>
      <c r="W20" s="528">
        <v>90</v>
      </c>
      <c r="X20" s="528">
        <v>90</v>
      </c>
      <c r="Y20" s="528">
        <v>90</v>
      </c>
      <c r="Z20" s="528">
        <v>90</v>
      </c>
      <c r="AA20" s="528">
        <v>90</v>
      </c>
      <c r="AB20" s="528">
        <v>90</v>
      </c>
      <c r="AC20" s="528">
        <v>90</v>
      </c>
      <c r="AD20" s="528">
        <v>90</v>
      </c>
      <c r="AE20" s="528">
        <v>90</v>
      </c>
      <c r="AF20" s="528">
        <v>90</v>
      </c>
      <c r="AG20" s="528">
        <v>90</v>
      </c>
      <c r="AH20" s="528">
        <v>90</v>
      </c>
      <c r="AI20" s="528">
        <v>90</v>
      </c>
      <c r="AJ20" s="528">
        <v>90</v>
      </c>
      <c r="AK20" s="528">
        <v>90</v>
      </c>
      <c r="AL20" s="528">
        <v>90</v>
      </c>
      <c r="AM20" s="528">
        <v>90</v>
      </c>
      <c r="AN20" s="528">
        <v>90</v>
      </c>
      <c r="AO20" s="528">
        <v>90</v>
      </c>
      <c r="AP20" s="528">
        <v>90</v>
      </c>
      <c r="AQ20" s="528">
        <v>90</v>
      </c>
      <c r="AR20" s="528">
        <v>90</v>
      </c>
      <c r="AS20" s="528">
        <v>90</v>
      </c>
      <c r="AT20" s="528">
        <v>90</v>
      </c>
      <c r="AU20" s="528">
        <v>90</v>
      </c>
      <c r="AV20" s="528">
        <v>90</v>
      </c>
      <c r="AW20" s="528">
        <v>90</v>
      </c>
      <c r="AX20" s="528">
        <v>90</v>
      </c>
      <c r="AY20" s="528">
        <v>90</v>
      </c>
      <c r="AZ20" s="528">
        <v>90</v>
      </c>
      <c r="BA20" s="528">
        <v>90</v>
      </c>
      <c r="BB20" s="528">
        <v>90</v>
      </c>
      <c r="BC20" s="528">
        <v>90</v>
      </c>
      <c r="BD20" s="528">
        <v>90</v>
      </c>
      <c r="BE20" s="528">
        <v>90</v>
      </c>
      <c r="BF20" s="528">
        <v>90</v>
      </c>
      <c r="BG20" s="528">
        <v>90</v>
      </c>
      <c r="BH20" s="528">
        <v>90</v>
      </c>
      <c r="BI20" s="528">
        <v>90</v>
      </c>
      <c r="BJ20" s="528">
        <v>90</v>
      </c>
      <c r="BK20" s="528">
        <v>90</v>
      </c>
      <c r="BL20" s="528">
        <v>90</v>
      </c>
      <c r="BM20" s="528">
        <v>90</v>
      </c>
      <c r="BN20" s="528">
        <v>90</v>
      </c>
      <c r="BO20" s="528">
        <v>90</v>
      </c>
      <c r="BP20" s="528">
        <v>90</v>
      </c>
      <c r="BQ20" s="528">
        <v>90</v>
      </c>
      <c r="BR20" s="528">
        <v>90</v>
      </c>
      <c r="BS20" s="528">
        <v>90</v>
      </c>
      <c r="BT20" s="528">
        <v>90</v>
      </c>
      <c r="BU20" s="528">
        <v>90</v>
      </c>
      <c r="BV20" s="528">
        <v>90</v>
      </c>
      <c r="BW20" s="528">
        <v>90</v>
      </c>
      <c r="BX20" s="528">
        <v>90</v>
      </c>
      <c r="BY20" s="528">
        <v>90</v>
      </c>
      <c r="BZ20" s="528">
        <v>90</v>
      </c>
      <c r="CA20" s="528">
        <v>90</v>
      </c>
      <c r="CB20" s="528">
        <v>90</v>
      </c>
      <c r="CC20" s="528">
        <v>90</v>
      </c>
      <c r="CD20" s="528">
        <v>90</v>
      </c>
      <c r="CE20" s="528">
        <v>90</v>
      </c>
      <c r="CF20" s="528">
        <v>90</v>
      </c>
      <c r="CG20" s="528">
        <v>90</v>
      </c>
      <c r="CH20" s="528">
        <v>90</v>
      </c>
      <c r="CI20" s="528">
        <v>90</v>
      </c>
      <c r="CJ20" s="528">
        <v>90</v>
      </c>
      <c r="CK20" s="528">
        <v>90</v>
      </c>
      <c r="CL20" s="528">
        <v>90</v>
      </c>
      <c r="CM20" s="528">
        <v>90</v>
      </c>
      <c r="CN20" s="528">
        <v>90</v>
      </c>
      <c r="CO20" s="528">
        <v>90</v>
      </c>
      <c r="CP20" s="528">
        <v>90</v>
      </c>
      <c r="CQ20" s="528">
        <v>90</v>
      </c>
      <c r="CR20" s="528">
        <v>90</v>
      </c>
      <c r="CS20" s="528">
        <v>90</v>
      </c>
    </row>
    <row r="21" spans="1:97" x14ac:dyDescent="0.2">
      <c r="A21" s="506" t="s">
        <v>490</v>
      </c>
      <c r="B21" s="528" t="s">
        <v>55</v>
      </c>
      <c r="C21" s="528" t="s">
        <v>55</v>
      </c>
      <c r="D21" s="528" t="s">
        <v>55</v>
      </c>
      <c r="E21" s="528" t="s">
        <v>55</v>
      </c>
      <c r="F21" s="528" t="s">
        <v>55</v>
      </c>
      <c r="G21" s="528" t="s">
        <v>55</v>
      </c>
      <c r="H21" s="528" t="s">
        <v>55</v>
      </c>
      <c r="I21" s="528" t="s">
        <v>55</v>
      </c>
      <c r="J21" s="528" t="s">
        <v>55</v>
      </c>
      <c r="K21" s="528" t="s">
        <v>55</v>
      </c>
      <c r="L21" s="528" t="s">
        <v>55</v>
      </c>
      <c r="M21" s="528" t="s">
        <v>55</v>
      </c>
      <c r="N21" s="528" t="s">
        <v>55</v>
      </c>
      <c r="O21" s="528" t="s">
        <v>55</v>
      </c>
      <c r="P21" s="528" t="s">
        <v>55</v>
      </c>
      <c r="Q21" s="528" t="s">
        <v>55</v>
      </c>
      <c r="R21" s="528" t="s">
        <v>55</v>
      </c>
      <c r="S21" s="528" t="s">
        <v>55</v>
      </c>
      <c r="T21" s="528" t="s">
        <v>55</v>
      </c>
      <c r="U21" s="528" t="s">
        <v>55</v>
      </c>
      <c r="V21" s="528" t="s">
        <v>55</v>
      </c>
      <c r="W21" s="528" t="s">
        <v>55</v>
      </c>
      <c r="X21" s="528" t="s">
        <v>55</v>
      </c>
      <c r="Y21" s="528" t="s">
        <v>55</v>
      </c>
      <c r="Z21" s="528" t="s">
        <v>55</v>
      </c>
      <c r="AA21" s="528" t="s">
        <v>55</v>
      </c>
      <c r="AB21" s="528" t="s">
        <v>55</v>
      </c>
      <c r="AC21" s="528" t="s">
        <v>55</v>
      </c>
      <c r="AD21" s="528" t="s">
        <v>55</v>
      </c>
      <c r="AE21" s="528" t="s">
        <v>55</v>
      </c>
      <c r="AF21" s="528" t="s">
        <v>55</v>
      </c>
      <c r="AG21" s="528" t="s">
        <v>55</v>
      </c>
      <c r="AH21" s="528" t="s">
        <v>55</v>
      </c>
      <c r="AI21" s="528" t="s">
        <v>55</v>
      </c>
      <c r="AJ21" s="528" t="s">
        <v>55</v>
      </c>
      <c r="AK21" s="528" t="s">
        <v>55</v>
      </c>
      <c r="AL21" s="528" t="s">
        <v>55</v>
      </c>
      <c r="AM21" s="528" t="s">
        <v>55</v>
      </c>
      <c r="AN21" s="528" t="s">
        <v>55</v>
      </c>
      <c r="AO21" s="528" t="s">
        <v>55</v>
      </c>
      <c r="AP21" s="528" t="s">
        <v>55</v>
      </c>
      <c r="AQ21" s="528" t="s">
        <v>55</v>
      </c>
      <c r="AR21" s="528" t="s">
        <v>55</v>
      </c>
      <c r="AS21" s="528" t="s">
        <v>55</v>
      </c>
      <c r="AT21" s="528" t="s">
        <v>55</v>
      </c>
      <c r="AU21" s="528" t="s">
        <v>55</v>
      </c>
      <c r="AV21" s="528" t="s">
        <v>55</v>
      </c>
      <c r="AW21" s="528" t="s">
        <v>55</v>
      </c>
      <c r="AX21" s="528" t="s">
        <v>55</v>
      </c>
      <c r="AY21" s="528" t="s">
        <v>55</v>
      </c>
      <c r="AZ21" s="528" t="s">
        <v>55</v>
      </c>
      <c r="BA21" s="528" t="s">
        <v>55</v>
      </c>
      <c r="BB21" s="528" t="s">
        <v>55</v>
      </c>
      <c r="BC21" s="528" t="s">
        <v>55</v>
      </c>
      <c r="BD21" s="528" t="s">
        <v>55</v>
      </c>
      <c r="BE21" s="528" t="s">
        <v>55</v>
      </c>
      <c r="BF21" s="528" t="s">
        <v>55</v>
      </c>
      <c r="BG21" s="528" t="s">
        <v>55</v>
      </c>
      <c r="BH21" s="528" t="s">
        <v>55</v>
      </c>
      <c r="BI21" s="528" t="s">
        <v>55</v>
      </c>
      <c r="BJ21" s="528" t="s">
        <v>55</v>
      </c>
      <c r="BK21" s="528" t="s">
        <v>55</v>
      </c>
      <c r="BL21" s="528" t="s">
        <v>55</v>
      </c>
      <c r="BM21" s="528" t="s">
        <v>55</v>
      </c>
      <c r="BN21" s="528" t="s">
        <v>55</v>
      </c>
      <c r="BO21" s="528" t="s">
        <v>55</v>
      </c>
      <c r="BP21" s="528" t="s">
        <v>55</v>
      </c>
      <c r="BQ21" s="528" t="s">
        <v>55</v>
      </c>
      <c r="BR21" s="528" t="s">
        <v>55</v>
      </c>
      <c r="BS21" s="528" t="s">
        <v>55</v>
      </c>
      <c r="BT21" s="528" t="s">
        <v>55</v>
      </c>
      <c r="BU21" s="528" t="s">
        <v>55</v>
      </c>
      <c r="BV21" s="528" t="s">
        <v>55</v>
      </c>
      <c r="BW21" s="528" t="s">
        <v>55</v>
      </c>
      <c r="BX21" s="528" t="s">
        <v>55</v>
      </c>
      <c r="BY21" s="528" t="s">
        <v>55</v>
      </c>
      <c r="BZ21" s="528" t="s">
        <v>55</v>
      </c>
      <c r="CA21" s="528" t="s">
        <v>55</v>
      </c>
      <c r="CB21" s="528" t="s">
        <v>55</v>
      </c>
      <c r="CC21" s="528" t="s">
        <v>55</v>
      </c>
      <c r="CD21" s="528" t="s">
        <v>55</v>
      </c>
      <c r="CE21" s="528" t="s">
        <v>55</v>
      </c>
      <c r="CF21" s="528" t="s">
        <v>55</v>
      </c>
      <c r="CG21" s="528" t="s">
        <v>55</v>
      </c>
      <c r="CH21" s="528" t="s">
        <v>55</v>
      </c>
      <c r="CI21" s="528" t="s">
        <v>55</v>
      </c>
      <c r="CJ21" s="528" t="s">
        <v>55</v>
      </c>
      <c r="CK21" s="528" t="s">
        <v>55</v>
      </c>
      <c r="CL21" s="528" t="s">
        <v>55</v>
      </c>
      <c r="CM21" s="528" t="s">
        <v>55</v>
      </c>
      <c r="CN21" s="528" t="s">
        <v>55</v>
      </c>
      <c r="CO21" s="528" t="s">
        <v>55</v>
      </c>
      <c r="CP21" s="528" t="s">
        <v>55</v>
      </c>
      <c r="CQ21" s="528" t="s">
        <v>55</v>
      </c>
      <c r="CR21" s="528" t="s">
        <v>55</v>
      </c>
      <c r="CS21" s="528" t="s">
        <v>55</v>
      </c>
    </row>
    <row r="22" spans="1:97" x14ac:dyDescent="0.2">
      <c r="A22" s="506" t="s">
        <v>491</v>
      </c>
      <c r="B22" s="528" t="s">
        <v>55</v>
      </c>
      <c r="C22" s="528" t="s">
        <v>55</v>
      </c>
      <c r="D22" s="528" t="s">
        <v>55</v>
      </c>
      <c r="E22" s="528" t="s">
        <v>55</v>
      </c>
      <c r="F22" s="528" t="s">
        <v>55</v>
      </c>
      <c r="G22" s="528" t="s">
        <v>55</v>
      </c>
      <c r="H22" s="528" t="s">
        <v>55</v>
      </c>
      <c r="I22" s="528" t="s">
        <v>55</v>
      </c>
      <c r="J22" s="528" t="s">
        <v>55</v>
      </c>
      <c r="K22" s="528" t="s">
        <v>55</v>
      </c>
      <c r="L22" s="528" t="s">
        <v>55</v>
      </c>
      <c r="M22" s="528" t="s">
        <v>55</v>
      </c>
      <c r="N22" s="528" t="s">
        <v>55</v>
      </c>
      <c r="O22" s="528" t="s">
        <v>55</v>
      </c>
      <c r="P22" s="528" t="s">
        <v>55</v>
      </c>
      <c r="Q22" s="528" t="s">
        <v>55</v>
      </c>
      <c r="R22" s="528" t="s">
        <v>55</v>
      </c>
      <c r="S22" s="528" t="s">
        <v>55</v>
      </c>
      <c r="T22" s="528" t="s">
        <v>55</v>
      </c>
      <c r="U22" s="528" t="s">
        <v>55</v>
      </c>
      <c r="V22" s="528" t="s">
        <v>55</v>
      </c>
      <c r="W22" s="528" t="s">
        <v>55</v>
      </c>
      <c r="X22" s="528" t="s">
        <v>55</v>
      </c>
      <c r="Y22" s="528" t="s">
        <v>55</v>
      </c>
      <c r="Z22" s="528" t="s">
        <v>55</v>
      </c>
      <c r="AA22" s="528" t="s">
        <v>55</v>
      </c>
      <c r="AB22" s="528" t="s">
        <v>55</v>
      </c>
      <c r="AC22" s="528" t="s">
        <v>55</v>
      </c>
      <c r="AD22" s="528" t="s">
        <v>55</v>
      </c>
      <c r="AE22" s="528" t="s">
        <v>55</v>
      </c>
      <c r="AF22" s="528" t="s">
        <v>55</v>
      </c>
      <c r="AG22" s="528" t="s">
        <v>55</v>
      </c>
      <c r="AH22" s="528" t="s">
        <v>55</v>
      </c>
      <c r="AI22" s="528" t="s">
        <v>55</v>
      </c>
      <c r="AJ22" s="528" t="s">
        <v>55</v>
      </c>
      <c r="AK22" s="528" t="s">
        <v>55</v>
      </c>
      <c r="AL22" s="528" t="s">
        <v>55</v>
      </c>
      <c r="AM22" s="528" t="s">
        <v>55</v>
      </c>
      <c r="AN22" s="528" t="s">
        <v>55</v>
      </c>
      <c r="AO22" s="528" t="s">
        <v>55</v>
      </c>
      <c r="AP22" s="528" t="s">
        <v>55</v>
      </c>
      <c r="AQ22" s="528" t="s">
        <v>55</v>
      </c>
      <c r="AR22" s="528" t="s">
        <v>55</v>
      </c>
      <c r="AS22" s="528" t="s">
        <v>55</v>
      </c>
      <c r="AT22" s="528" t="s">
        <v>55</v>
      </c>
      <c r="AU22" s="528" t="s">
        <v>55</v>
      </c>
      <c r="AV22" s="528" t="s">
        <v>55</v>
      </c>
      <c r="AW22" s="528" t="s">
        <v>55</v>
      </c>
      <c r="AX22" s="528" t="s">
        <v>55</v>
      </c>
      <c r="AY22" s="528" t="s">
        <v>55</v>
      </c>
      <c r="AZ22" s="528" t="s">
        <v>55</v>
      </c>
      <c r="BA22" s="528" t="s">
        <v>55</v>
      </c>
      <c r="BB22" s="528" t="s">
        <v>55</v>
      </c>
      <c r="BC22" s="528" t="s">
        <v>55</v>
      </c>
      <c r="BD22" s="528" t="s">
        <v>55</v>
      </c>
      <c r="BE22" s="528" t="s">
        <v>55</v>
      </c>
      <c r="BF22" s="528" t="s">
        <v>55</v>
      </c>
      <c r="BG22" s="528" t="s">
        <v>55</v>
      </c>
      <c r="BH22" s="528" t="s">
        <v>55</v>
      </c>
      <c r="BI22" s="528" t="s">
        <v>55</v>
      </c>
      <c r="BJ22" s="528" t="s">
        <v>55</v>
      </c>
      <c r="BK22" s="528" t="s">
        <v>55</v>
      </c>
      <c r="BL22" s="528" t="s">
        <v>55</v>
      </c>
      <c r="BM22" s="528" t="s">
        <v>55</v>
      </c>
      <c r="BN22" s="528" t="s">
        <v>55</v>
      </c>
      <c r="BO22" s="528" t="s">
        <v>55</v>
      </c>
      <c r="BP22" s="528" t="s">
        <v>55</v>
      </c>
      <c r="BQ22" s="528" t="s">
        <v>55</v>
      </c>
      <c r="BR22" s="528" t="s">
        <v>55</v>
      </c>
      <c r="BS22" s="528" t="s">
        <v>55</v>
      </c>
      <c r="BT22" s="528" t="s">
        <v>55</v>
      </c>
      <c r="BU22" s="528" t="s">
        <v>55</v>
      </c>
      <c r="BV22" s="528" t="s">
        <v>55</v>
      </c>
      <c r="BW22" s="528" t="s">
        <v>55</v>
      </c>
      <c r="BX22" s="528" t="s">
        <v>55</v>
      </c>
      <c r="BY22" s="528" t="s">
        <v>55</v>
      </c>
      <c r="BZ22" s="528" t="s">
        <v>55</v>
      </c>
      <c r="CA22" s="528" t="s">
        <v>55</v>
      </c>
      <c r="CB22" s="528" t="s">
        <v>55</v>
      </c>
      <c r="CC22" s="528" t="s">
        <v>55</v>
      </c>
      <c r="CD22" s="528" t="s">
        <v>55</v>
      </c>
      <c r="CE22" s="528" t="s">
        <v>55</v>
      </c>
      <c r="CF22" s="528" t="s">
        <v>55</v>
      </c>
      <c r="CG22" s="528" t="s">
        <v>55</v>
      </c>
      <c r="CH22" s="528" t="s">
        <v>55</v>
      </c>
      <c r="CI22" s="528" t="s">
        <v>55</v>
      </c>
      <c r="CJ22" s="528" t="s">
        <v>55</v>
      </c>
      <c r="CK22" s="528" t="s">
        <v>55</v>
      </c>
      <c r="CL22" s="528" t="s">
        <v>55</v>
      </c>
      <c r="CM22" s="528" t="s">
        <v>55</v>
      </c>
      <c r="CN22" s="528" t="s">
        <v>55</v>
      </c>
      <c r="CO22" s="528" t="s">
        <v>55</v>
      </c>
      <c r="CP22" s="528" t="s">
        <v>55</v>
      </c>
      <c r="CQ22" s="528" t="s">
        <v>55</v>
      </c>
      <c r="CR22" s="528" t="s">
        <v>55</v>
      </c>
      <c r="CS22" s="528" t="s">
        <v>55</v>
      </c>
    </row>
    <row r="23" spans="1:97" customFormat="1" x14ac:dyDescent="0.2">
      <c r="A23" s="498" t="s">
        <v>463</v>
      </c>
      <c r="B23" s="528">
        <v>95</v>
      </c>
      <c r="C23" s="528">
        <v>95</v>
      </c>
      <c r="D23" s="528">
        <v>95</v>
      </c>
      <c r="E23" s="528">
        <v>95</v>
      </c>
      <c r="F23" s="528">
        <v>95</v>
      </c>
      <c r="G23" s="528">
        <v>95</v>
      </c>
      <c r="H23" s="528">
        <v>95</v>
      </c>
      <c r="I23" s="528">
        <v>95</v>
      </c>
      <c r="J23" s="528">
        <v>95</v>
      </c>
      <c r="K23" s="528">
        <v>95</v>
      </c>
      <c r="L23" s="528">
        <v>95</v>
      </c>
      <c r="M23" s="528">
        <v>95</v>
      </c>
      <c r="N23" s="528">
        <v>95</v>
      </c>
      <c r="O23" s="528">
        <v>95</v>
      </c>
      <c r="P23" s="528">
        <v>95</v>
      </c>
      <c r="Q23" s="528">
        <v>95</v>
      </c>
      <c r="R23" s="528">
        <v>95</v>
      </c>
      <c r="S23" s="528">
        <v>95</v>
      </c>
      <c r="T23" s="528">
        <v>95</v>
      </c>
      <c r="U23" s="528">
        <v>95</v>
      </c>
      <c r="V23" s="528">
        <v>95</v>
      </c>
      <c r="W23" s="528">
        <v>95</v>
      </c>
      <c r="X23" s="528">
        <v>95</v>
      </c>
      <c r="Y23" s="528">
        <v>95</v>
      </c>
      <c r="Z23" s="528">
        <v>95</v>
      </c>
      <c r="AA23" s="528">
        <v>95</v>
      </c>
      <c r="AB23" s="528">
        <v>95</v>
      </c>
      <c r="AC23" s="528">
        <v>95</v>
      </c>
      <c r="AD23" s="528">
        <v>95</v>
      </c>
      <c r="AE23" s="528">
        <v>95</v>
      </c>
      <c r="AF23" s="528">
        <v>95</v>
      </c>
      <c r="AG23" s="528">
        <v>95</v>
      </c>
      <c r="AH23" s="528">
        <v>95</v>
      </c>
      <c r="AI23" s="528">
        <v>95</v>
      </c>
      <c r="AJ23" s="528">
        <v>95</v>
      </c>
      <c r="AK23" s="528">
        <v>95</v>
      </c>
      <c r="AL23" s="528">
        <v>95</v>
      </c>
      <c r="AM23" s="528">
        <v>95</v>
      </c>
      <c r="AN23" s="528">
        <v>95</v>
      </c>
      <c r="AO23" s="528">
        <v>95</v>
      </c>
      <c r="AP23" s="528">
        <v>95</v>
      </c>
      <c r="AQ23" s="528">
        <v>95</v>
      </c>
      <c r="AR23" s="528">
        <v>95</v>
      </c>
      <c r="AS23" s="528">
        <v>95</v>
      </c>
      <c r="AT23" s="528">
        <v>95</v>
      </c>
      <c r="AU23" s="528">
        <v>95</v>
      </c>
      <c r="AV23" s="528">
        <v>95</v>
      </c>
      <c r="AW23" s="528">
        <v>95</v>
      </c>
      <c r="AX23" s="528">
        <v>95</v>
      </c>
      <c r="AY23" s="528">
        <v>95</v>
      </c>
      <c r="AZ23" s="528">
        <v>95</v>
      </c>
      <c r="BA23" s="528">
        <v>95</v>
      </c>
      <c r="BB23" s="528">
        <v>95</v>
      </c>
      <c r="BC23" s="528">
        <v>95</v>
      </c>
      <c r="BD23" s="528">
        <v>95</v>
      </c>
      <c r="BE23" s="528">
        <v>95</v>
      </c>
      <c r="BF23" s="528">
        <v>95</v>
      </c>
      <c r="BG23" s="528">
        <v>95</v>
      </c>
      <c r="BH23" s="528">
        <v>95</v>
      </c>
      <c r="BI23" s="528">
        <v>95</v>
      </c>
      <c r="BJ23" s="528">
        <v>95</v>
      </c>
      <c r="BK23" s="528">
        <v>95</v>
      </c>
      <c r="BL23" s="528">
        <v>95</v>
      </c>
      <c r="BM23" s="528">
        <v>95</v>
      </c>
      <c r="BN23" s="528">
        <v>95</v>
      </c>
      <c r="BO23" s="528">
        <v>95</v>
      </c>
      <c r="BP23" s="528">
        <v>95</v>
      </c>
      <c r="BQ23" s="528">
        <v>95</v>
      </c>
      <c r="BR23" s="528">
        <v>95</v>
      </c>
      <c r="BS23" s="528">
        <v>95</v>
      </c>
      <c r="BT23" s="528">
        <v>95</v>
      </c>
      <c r="BU23" s="528">
        <v>95</v>
      </c>
      <c r="BV23" s="528">
        <v>95</v>
      </c>
      <c r="BW23" s="528">
        <v>95</v>
      </c>
      <c r="BX23" s="528">
        <v>95</v>
      </c>
      <c r="BY23" s="528">
        <v>95</v>
      </c>
      <c r="BZ23" s="528">
        <v>95</v>
      </c>
      <c r="CA23" s="528">
        <v>95</v>
      </c>
      <c r="CB23" s="528">
        <v>95</v>
      </c>
      <c r="CC23" s="528">
        <v>95</v>
      </c>
      <c r="CD23" s="528">
        <v>95</v>
      </c>
      <c r="CE23" s="528">
        <v>95</v>
      </c>
      <c r="CF23" s="528">
        <v>95</v>
      </c>
      <c r="CG23" s="528">
        <v>95</v>
      </c>
      <c r="CH23" s="528">
        <v>95</v>
      </c>
      <c r="CI23" s="528">
        <v>95</v>
      </c>
      <c r="CJ23" s="528">
        <v>95</v>
      </c>
      <c r="CK23" s="528">
        <v>95</v>
      </c>
      <c r="CL23" s="528">
        <v>95</v>
      </c>
      <c r="CM23" s="528">
        <v>95</v>
      </c>
      <c r="CN23" s="528">
        <v>95</v>
      </c>
      <c r="CO23" s="528">
        <v>95</v>
      </c>
      <c r="CP23" s="528">
        <v>95</v>
      </c>
      <c r="CQ23" s="528">
        <v>95</v>
      </c>
      <c r="CR23" s="528">
        <v>95</v>
      </c>
      <c r="CS23" s="528">
        <v>95</v>
      </c>
    </row>
    <row r="24" spans="1:97" customFormat="1" x14ac:dyDescent="0.2">
      <c r="A24" s="498" t="s">
        <v>464</v>
      </c>
      <c r="B24" s="528">
        <v>50</v>
      </c>
      <c r="C24" s="528">
        <v>50</v>
      </c>
      <c r="D24" s="528">
        <v>50</v>
      </c>
      <c r="E24" s="528">
        <v>50</v>
      </c>
      <c r="F24" s="528">
        <v>50</v>
      </c>
      <c r="G24" s="528">
        <v>50</v>
      </c>
      <c r="H24" s="528">
        <v>50</v>
      </c>
      <c r="I24" s="528">
        <v>50</v>
      </c>
      <c r="J24" s="528">
        <v>50</v>
      </c>
      <c r="K24" s="528">
        <v>50</v>
      </c>
      <c r="L24" s="528">
        <v>50</v>
      </c>
      <c r="M24" s="528">
        <v>50</v>
      </c>
      <c r="N24" s="528">
        <v>50</v>
      </c>
      <c r="O24" s="528">
        <v>50</v>
      </c>
      <c r="P24" s="528">
        <v>50</v>
      </c>
      <c r="Q24" s="528">
        <v>50</v>
      </c>
      <c r="R24" s="528">
        <v>50</v>
      </c>
      <c r="S24" s="528">
        <v>50</v>
      </c>
      <c r="T24" s="528">
        <v>50</v>
      </c>
      <c r="U24" s="528">
        <v>50</v>
      </c>
      <c r="V24" s="528">
        <v>50</v>
      </c>
      <c r="W24" s="528">
        <v>50</v>
      </c>
      <c r="X24" s="528">
        <v>50</v>
      </c>
      <c r="Y24" s="528">
        <v>50</v>
      </c>
      <c r="Z24" s="528">
        <v>50</v>
      </c>
      <c r="AA24" s="528">
        <v>50</v>
      </c>
      <c r="AB24" s="528">
        <v>50</v>
      </c>
      <c r="AC24" s="528">
        <v>50</v>
      </c>
      <c r="AD24" s="528">
        <v>50</v>
      </c>
      <c r="AE24" s="528">
        <v>50</v>
      </c>
      <c r="AF24" s="528">
        <v>50</v>
      </c>
      <c r="AG24" s="528">
        <v>50</v>
      </c>
      <c r="AH24" s="528">
        <v>50</v>
      </c>
      <c r="AI24" s="528">
        <v>50</v>
      </c>
      <c r="AJ24" s="528">
        <v>50</v>
      </c>
      <c r="AK24" s="528">
        <v>50</v>
      </c>
      <c r="AL24" s="528">
        <v>50</v>
      </c>
      <c r="AM24" s="528">
        <v>50</v>
      </c>
      <c r="AN24" s="528">
        <v>50</v>
      </c>
      <c r="AO24" s="528">
        <v>50</v>
      </c>
      <c r="AP24" s="528">
        <v>50</v>
      </c>
      <c r="AQ24" s="528">
        <v>50</v>
      </c>
      <c r="AR24" s="528">
        <v>50</v>
      </c>
      <c r="AS24" s="528">
        <v>50</v>
      </c>
      <c r="AT24" s="528">
        <v>50</v>
      </c>
      <c r="AU24" s="528">
        <v>50</v>
      </c>
      <c r="AV24" s="528">
        <v>50</v>
      </c>
      <c r="AW24" s="528">
        <v>50</v>
      </c>
      <c r="AX24" s="528">
        <v>50</v>
      </c>
      <c r="AY24" s="528">
        <v>50</v>
      </c>
      <c r="AZ24" s="528">
        <v>50</v>
      </c>
      <c r="BA24" s="528">
        <v>50</v>
      </c>
      <c r="BB24" s="528">
        <v>50</v>
      </c>
      <c r="BC24" s="528">
        <v>50</v>
      </c>
      <c r="BD24" s="528">
        <v>50</v>
      </c>
      <c r="BE24" s="528">
        <v>50</v>
      </c>
      <c r="BF24" s="528">
        <v>50</v>
      </c>
      <c r="BG24" s="528">
        <v>50</v>
      </c>
      <c r="BH24" s="528">
        <v>50</v>
      </c>
      <c r="BI24" s="528">
        <v>50</v>
      </c>
      <c r="BJ24" s="528">
        <v>50</v>
      </c>
      <c r="BK24" s="528">
        <v>50</v>
      </c>
      <c r="BL24" s="528">
        <v>50</v>
      </c>
      <c r="BM24" s="528">
        <v>50</v>
      </c>
      <c r="BN24" s="528">
        <v>50</v>
      </c>
      <c r="BO24" s="528">
        <v>50</v>
      </c>
      <c r="BP24" s="528">
        <v>50</v>
      </c>
      <c r="BQ24" s="528">
        <v>50</v>
      </c>
      <c r="BR24" s="528">
        <v>50</v>
      </c>
      <c r="BS24" s="528">
        <v>50</v>
      </c>
      <c r="BT24" s="528">
        <v>50</v>
      </c>
      <c r="BU24" s="528">
        <v>50</v>
      </c>
      <c r="BV24" s="528">
        <v>50</v>
      </c>
      <c r="BW24" s="528">
        <v>50</v>
      </c>
      <c r="BX24" s="528">
        <v>50</v>
      </c>
      <c r="BY24" s="528">
        <v>50</v>
      </c>
      <c r="BZ24" s="528">
        <v>50</v>
      </c>
      <c r="CA24" s="528">
        <v>50</v>
      </c>
      <c r="CB24" s="528">
        <v>50</v>
      </c>
      <c r="CC24" s="528">
        <v>50</v>
      </c>
      <c r="CD24" s="528">
        <v>50</v>
      </c>
      <c r="CE24" s="528">
        <v>50</v>
      </c>
      <c r="CF24" s="528">
        <v>50</v>
      </c>
      <c r="CG24" s="528">
        <v>50</v>
      </c>
      <c r="CH24" s="528">
        <v>50</v>
      </c>
      <c r="CI24" s="528">
        <v>50</v>
      </c>
      <c r="CJ24" s="528">
        <v>50</v>
      </c>
      <c r="CK24" s="528">
        <v>50</v>
      </c>
      <c r="CL24" s="528">
        <v>50</v>
      </c>
      <c r="CM24" s="528">
        <v>50</v>
      </c>
      <c r="CN24" s="528">
        <v>50</v>
      </c>
      <c r="CO24" s="528">
        <v>50</v>
      </c>
      <c r="CP24" s="528">
        <v>50</v>
      </c>
      <c r="CQ24" s="528">
        <v>50</v>
      </c>
      <c r="CR24" s="528">
        <v>50</v>
      </c>
      <c r="CS24" s="528">
        <v>50</v>
      </c>
    </row>
    <row r="25" spans="1:97" customFormat="1" x14ac:dyDescent="0.2">
      <c r="A25" s="498" t="s">
        <v>474</v>
      </c>
      <c r="B25" s="528" t="s">
        <v>55</v>
      </c>
      <c r="C25" s="528" t="s">
        <v>55</v>
      </c>
      <c r="D25" s="528" t="s">
        <v>55</v>
      </c>
      <c r="E25" s="528" t="s">
        <v>55</v>
      </c>
      <c r="F25" s="528" t="s">
        <v>55</v>
      </c>
      <c r="G25" s="528" t="s">
        <v>55</v>
      </c>
      <c r="H25" s="528" t="s">
        <v>55</v>
      </c>
      <c r="I25" s="528" t="s">
        <v>55</v>
      </c>
      <c r="J25" s="528" t="s">
        <v>55</v>
      </c>
      <c r="K25" s="528" t="s">
        <v>55</v>
      </c>
      <c r="L25" s="528" t="s">
        <v>55</v>
      </c>
      <c r="M25" s="528" t="s">
        <v>55</v>
      </c>
      <c r="N25" s="528" t="s">
        <v>55</v>
      </c>
      <c r="O25" s="528" t="s">
        <v>55</v>
      </c>
      <c r="P25" s="528" t="s">
        <v>55</v>
      </c>
      <c r="Q25" s="528" t="s">
        <v>55</v>
      </c>
      <c r="R25" s="528" t="s">
        <v>55</v>
      </c>
      <c r="S25" s="528" t="s">
        <v>55</v>
      </c>
      <c r="T25" s="528" t="s">
        <v>55</v>
      </c>
      <c r="U25" s="528" t="s">
        <v>55</v>
      </c>
      <c r="V25" s="528" t="s">
        <v>55</v>
      </c>
      <c r="W25" s="528" t="s">
        <v>55</v>
      </c>
      <c r="X25" s="528" t="s">
        <v>55</v>
      </c>
      <c r="Y25" s="528" t="s">
        <v>55</v>
      </c>
      <c r="Z25" s="528" t="s">
        <v>55</v>
      </c>
      <c r="AA25" s="528" t="s">
        <v>55</v>
      </c>
      <c r="AB25" s="528" t="s">
        <v>55</v>
      </c>
      <c r="AC25" s="528" t="s">
        <v>55</v>
      </c>
      <c r="AD25" s="528" t="s">
        <v>55</v>
      </c>
      <c r="AE25" s="528" t="s">
        <v>55</v>
      </c>
      <c r="AF25" s="528" t="s">
        <v>55</v>
      </c>
      <c r="AG25" s="528" t="s">
        <v>55</v>
      </c>
      <c r="AH25" s="528" t="s">
        <v>55</v>
      </c>
      <c r="AI25" s="528" t="s">
        <v>55</v>
      </c>
      <c r="AJ25" s="528" t="s">
        <v>55</v>
      </c>
      <c r="AK25" s="528" t="s">
        <v>55</v>
      </c>
      <c r="AL25" s="528" t="s">
        <v>55</v>
      </c>
      <c r="AM25" s="528" t="s">
        <v>55</v>
      </c>
      <c r="AN25" s="528" t="s">
        <v>55</v>
      </c>
      <c r="AO25" s="528" t="s">
        <v>55</v>
      </c>
      <c r="AP25" s="528" t="s">
        <v>55</v>
      </c>
      <c r="AQ25" s="528" t="s">
        <v>55</v>
      </c>
      <c r="AR25" s="528" t="s">
        <v>55</v>
      </c>
      <c r="AS25" s="528" t="s">
        <v>55</v>
      </c>
      <c r="AT25" s="528" t="s">
        <v>55</v>
      </c>
      <c r="AU25" s="528" t="s">
        <v>55</v>
      </c>
      <c r="AV25" s="528" t="s">
        <v>55</v>
      </c>
      <c r="AW25" s="528" t="s">
        <v>55</v>
      </c>
      <c r="AX25" s="528" t="s">
        <v>55</v>
      </c>
      <c r="AY25" s="528" t="s">
        <v>55</v>
      </c>
      <c r="AZ25" s="528" t="s">
        <v>55</v>
      </c>
      <c r="BA25" s="528" t="s">
        <v>55</v>
      </c>
      <c r="BB25" s="528" t="s">
        <v>55</v>
      </c>
      <c r="BC25" s="528" t="s">
        <v>55</v>
      </c>
      <c r="BD25" s="528" t="s">
        <v>55</v>
      </c>
      <c r="BE25" s="528" t="s">
        <v>55</v>
      </c>
      <c r="BF25" s="528" t="s">
        <v>55</v>
      </c>
      <c r="BG25" s="528" t="s">
        <v>55</v>
      </c>
      <c r="BH25" s="528" t="s">
        <v>55</v>
      </c>
      <c r="BI25" s="528" t="s">
        <v>55</v>
      </c>
      <c r="BJ25" s="528" t="s">
        <v>55</v>
      </c>
      <c r="BK25" s="528" t="s">
        <v>55</v>
      </c>
      <c r="BL25" s="528" t="s">
        <v>55</v>
      </c>
      <c r="BM25" s="528" t="s">
        <v>55</v>
      </c>
      <c r="BN25" s="528" t="s">
        <v>55</v>
      </c>
      <c r="BO25" s="528" t="s">
        <v>55</v>
      </c>
      <c r="BP25" s="528" t="s">
        <v>55</v>
      </c>
      <c r="BQ25" s="528" t="s">
        <v>55</v>
      </c>
      <c r="BR25" s="528" t="s">
        <v>55</v>
      </c>
      <c r="BS25" s="528" t="s">
        <v>55</v>
      </c>
      <c r="BT25" s="528" t="s">
        <v>55</v>
      </c>
      <c r="BU25" s="528" t="s">
        <v>55</v>
      </c>
      <c r="BV25" s="528" t="s">
        <v>55</v>
      </c>
      <c r="BW25" s="528" t="s">
        <v>55</v>
      </c>
      <c r="BX25" s="528" t="s">
        <v>55</v>
      </c>
      <c r="BY25" s="528" t="s">
        <v>55</v>
      </c>
      <c r="BZ25" s="528" t="s">
        <v>55</v>
      </c>
      <c r="CA25" s="528" t="s">
        <v>55</v>
      </c>
      <c r="CB25" s="528" t="s">
        <v>55</v>
      </c>
      <c r="CC25" s="528" t="s">
        <v>55</v>
      </c>
      <c r="CD25" s="528" t="s">
        <v>55</v>
      </c>
      <c r="CE25" s="528" t="s">
        <v>55</v>
      </c>
      <c r="CF25" s="528" t="s">
        <v>55</v>
      </c>
      <c r="CG25" s="528" t="s">
        <v>55</v>
      </c>
      <c r="CH25" s="528" t="s">
        <v>55</v>
      </c>
      <c r="CI25" s="528" t="s">
        <v>55</v>
      </c>
      <c r="CJ25" s="528" t="s">
        <v>55</v>
      </c>
      <c r="CK25" s="528" t="s">
        <v>55</v>
      </c>
      <c r="CL25" s="528" t="s">
        <v>55</v>
      </c>
      <c r="CM25" s="528" t="s">
        <v>55</v>
      </c>
      <c r="CN25" s="528" t="s">
        <v>55</v>
      </c>
      <c r="CO25" s="528" t="s">
        <v>55</v>
      </c>
      <c r="CP25" s="528" t="s">
        <v>55</v>
      </c>
      <c r="CQ25" s="528" t="s">
        <v>55</v>
      </c>
      <c r="CR25" s="528" t="s">
        <v>55</v>
      </c>
      <c r="CS25" s="528" t="s">
        <v>55</v>
      </c>
    </row>
    <row r="26" spans="1:97" customFormat="1" x14ac:dyDescent="0.2">
      <c r="A26" s="498" t="s">
        <v>476</v>
      </c>
      <c r="B26" s="528" t="s">
        <v>55</v>
      </c>
      <c r="C26" s="528" t="s">
        <v>55</v>
      </c>
      <c r="D26" s="528" t="s">
        <v>55</v>
      </c>
      <c r="E26" s="528" t="s">
        <v>55</v>
      </c>
      <c r="F26" s="528" t="s">
        <v>55</v>
      </c>
      <c r="G26" s="528" t="s">
        <v>55</v>
      </c>
      <c r="H26" s="528" t="s">
        <v>55</v>
      </c>
      <c r="I26" s="528" t="s">
        <v>55</v>
      </c>
      <c r="J26" s="528" t="s">
        <v>55</v>
      </c>
      <c r="K26" s="528" t="s">
        <v>55</v>
      </c>
      <c r="L26" s="528" t="s">
        <v>55</v>
      </c>
      <c r="M26" s="528" t="s">
        <v>55</v>
      </c>
      <c r="N26" s="528" t="s">
        <v>55</v>
      </c>
      <c r="O26" s="528" t="s">
        <v>55</v>
      </c>
      <c r="P26" s="528" t="s">
        <v>55</v>
      </c>
      <c r="Q26" s="528" t="s">
        <v>55</v>
      </c>
      <c r="R26" s="528" t="s">
        <v>55</v>
      </c>
      <c r="S26" s="528" t="s">
        <v>55</v>
      </c>
      <c r="T26" s="528" t="s">
        <v>55</v>
      </c>
      <c r="U26" s="528" t="s">
        <v>55</v>
      </c>
      <c r="V26" s="528" t="s">
        <v>55</v>
      </c>
      <c r="W26" s="528" t="s">
        <v>55</v>
      </c>
      <c r="X26" s="528" t="s">
        <v>55</v>
      </c>
      <c r="Y26" s="528" t="s">
        <v>55</v>
      </c>
      <c r="Z26" s="528" t="s">
        <v>55</v>
      </c>
      <c r="AA26" s="528" t="s">
        <v>55</v>
      </c>
      <c r="AB26" s="528" t="s">
        <v>55</v>
      </c>
      <c r="AC26" s="528" t="s">
        <v>55</v>
      </c>
      <c r="AD26" s="528" t="s">
        <v>55</v>
      </c>
      <c r="AE26" s="528" t="s">
        <v>55</v>
      </c>
      <c r="AF26" s="528" t="s">
        <v>55</v>
      </c>
      <c r="AG26" s="528" t="s">
        <v>55</v>
      </c>
      <c r="AH26" s="528" t="s">
        <v>55</v>
      </c>
      <c r="AI26" s="528" t="s">
        <v>55</v>
      </c>
      <c r="AJ26" s="528" t="s">
        <v>55</v>
      </c>
      <c r="AK26" s="528" t="s">
        <v>55</v>
      </c>
      <c r="AL26" s="528" t="s">
        <v>55</v>
      </c>
      <c r="AM26" s="528" t="s">
        <v>55</v>
      </c>
      <c r="AN26" s="528" t="s">
        <v>55</v>
      </c>
      <c r="AO26" s="528" t="s">
        <v>55</v>
      </c>
      <c r="AP26" s="528" t="s">
        <v>55</v>
      </c>
      <c r="AQ26" s="528" t="s">
        <v>55</v>
      </c>
      <c r="AR26" s="528" t="s">
        <v>55</v>
      </c>
      <c r="AS26" s="528" t="s">
        <v>55</v>
      </c>
      <c r="AT26" s="528" t="s">
        <v>55</v>
      </c>
      <c r="AU26" s="528" t="s">
        <v>55</v>
      </c>
      <c r="AV26" s="528" t="s">
        <v>55</v>
      </c>
      <c r="AW26" s="528" t="s">
        <v>55</v>
      </c>
      <c r="AX26" s="528" t="s">
        <v>55</v>
      </c>
      <c r="AY26" s="528" t="s">
        <v>55</v>
      </c>
      <c r="AZ26" s="528" t="s">
        <v>55</v>
      </c>
      <c r="BA26" s="528" t="s">
        <v>55</v>
      </c>
      <c r="BB26" s="528" t="s">
        <v>55</v>
      </c>
      <c r="BC26" s="528" t="s">
        <v>55</v>
      </c>
      <c r="BD26" s="528" t="s">
        <v>55</v>
      </c>
      <c r="BE26" s="528" t="s">
        <v>55</v>
      </c>
      <c r="BF26" s="528" t="s">
        <v>55</v>
      </c>
      <c r="BG26" s="528" t="s">
        <v>55</v>
      </c>
      <c r="BH26" s="528" t="s">
        <v>55</v>
      </c>
      <c r="BI26" s="528" t="s">
        <v>55</v>
      </c>
      <c r="BJ26" s="528" t="s">
        <v>55</v>
      </c>
      <c r="BK26" s="528" t="s">
        <v>55</v>
      </c>
      <c r="BL26" s="528" t="s">
        <v>55</v>
      </c>
      <c r="BM26" s="528" t="s">
        <v>55</v>
      </c>
      <c r="BN26" s="528" t="s">
        <v>55</v>
      </c>
      <c r="BO26" s="528" t="s">
        <v>55</v>
      </c>
      <c r="BP26" s="528" t="s">
        <v>55</v>
      </c>
      <c r="BQ26" s="528" t="s">
        <v>55</v>
      </c>
      <c r="BR26" s="528" t="s">
        <v>55</v>
      </c>
      <c r="BS26" s="528" t="s">
        <v>55</v>
      </c>
      <c r="BT26" s="528" t="s">
        <v>55</v>
      </c>
      <c r="BU26" s="528" t="s">
        <v>55</v>
      </c>
      <c r="BV26" s="528" t="s">
        <v>55</v>
      </c>
      <c r="BW26" s="528" t="s">
        <v>55</v>
      </c>
      <c r="BX26" s="528" t="s">
        <v>55</v>
      </c>
      <c r="BY26" s="528" t="s">
        <v>55</v>
      </c>
      <c r="BZ26" s="528" t="s">
        <v>55</v>
      </c>
      <c r="CA26" s="528" t="s">
        <v>55</v>
      </c>
      <c r="CB26" s="528" t="s">
        <v>55</v>
      </c>
      <c r="CC26" s="528" t="s">
        <v>55</v>
      </c>
      <c r="CD26" s="528" t="s">
        <v>55</v>
      </c>
      <c r="CE26" s="528" t="s">
        <v>55</v>
      </c>
      <c r="CF26" s="528" t="s">
        <v>55</v>
      </c>
      <c r="CG26" s="528" t="s">
        <v>55</v>
      </c>
      <c r="CH26" s="528" t="s">
        <v>55</v>
      </c>
      <c r="CI26" s="528" t="s">
        <v>55</v>
      </c>
      <c r="CJ26" s="528" t="s">
        <v>55</v>
      </c>
      <c r="CK26" s="528" t="s">
        <v>55</v>
      </c>
      <c r="CL26" s="528" t="s">
        <v>55</v>
      </c>
      <c r="CM26" s="528" t="s">
        <v>55</v>
      </c>
      <c r="CN26" s="528" t="s">
        <v>55</v>
      </c>
      <c r="CO26" s="528" t="s">
        <v>55</v>
      </c>
      <c r="CP26" s="528" t="s">
        <v>55</v>
      </c>
      <c r="CQ26" s="528" t="s">
        <v>55</v>
      </c>
      <c r="CR26" s="528" t="s">
        <v>55</v>
      </c>
      <c r="CS26" s="528" t="s">
        <v>55</v>
      </c>
    </row>
    <row r="27" spans="1:97" customFormat="1" x14ac:dyDescent="0.2">
      <c r="A27" s="506" t="s">
        <v>118</v>
      </c>
      <c r="B27" s="528" t="s">
        <v>55</v>
      </c>
      <c r="C27" s="528" t="s">
        <v>55</v>
      </c>
      <c r="D27" s="528" t="s">
        <v>55</v>
      </c>
      <c r="E27" s="528" t="s">
        <v>55</v>
      </c>
      <c r="F27" s="528" t="s">
        <v>55</v>
      </c>
      <c r="G27" s="528" t="s">
        <v>55</v>
      </c>
      <c r="H27" s="528" t="s">
        <v>55</v>
      </c>
      <c r="I27" s="528" t="s">
        <v>55</v>
      </c>
      <c r="J27" s="528" t="s">
        <v>55</v>
      </c>
      <c r="K27" s="528" t="s">
        <v>55</v>
      </c>
      <c r="L27" s="528" t="s">
        <v>55</v>
      </c>
      <c r="M27" s="528" t="s">
        <v>55</v>
      </c>
      <c r="N27" s="528" t="s">
        <v>55</v>
      </c>
      <c r="O27" s="528" t="s">
        <v>55</v>
      </c>
      <c r="P27" s="528" t="s">
        <v>55</v>
      </c>
      <c r="Q27" s="528" t="s">
        <v>55</v>
      </c>
      <c r="R27" s="528" t="s">
        <v>55</v>
      </c>
      <c r="S27" s="528" t="s">
        <v>55</v>
      </c>
      <c r="T27" s="528" t="s">
        <v>55</v>
      </c>
      <c r="U27" s="528" t="s">
        <v>55</v>
      </c>
      <c r="V27" s="528" t="s">
        <v>55</v>
      </c>
      <c r="W27" s="528" t="s">
        <v>55</v>
      </c>
      <c r="X27" s="528" t="s">
        <v>55</v>
      </c>
      <c r="Y27" s="528" t="s">
        <v>55</v>
      </c>
      <c r="Z27" s="528" t="s">
        <v>55</v>
      </c>
      <c r="AA27" s="528" t="s">
        <v>55</v>
      </c>
      <c r="AB27" s="528" t="s">
        <v>55</v>
      </c>
      <c r="AC27" s="528" t="s">
        <v>55</v>
      </c>
      <c r="AD27" s="528" t="s">
        <v>55</v>
      </c>
      <c r="AE27" s="528" t="s">
        <v>55</v>
      </c>
      <c r="AF27" s="528" t="s">
        <v>55</v>
      </c>
      <c r="AG27" s="528" t="s">
        <v>55</v>
      </c>
      <c r="AH27" s="528" t="s">
        <v>55</v>
      </c>
      <c r="AI27" s="528" t="s">
        <v>55</v>
      </c>
      <c r="AJ27" s="528" t="s">
        <v>55</v>
      </c>
      <c r="AK27" s="528" t="s">
        <v>55</v>
      </c>
      <c r="AL27" s="528" t="s">
        <v>55</v>
      </c>
      <c r="AM27" s="528" t="s">
        <v>55</v>
      </c>
      <c r="AN27" s="528" t="s">
        <v>55</v>
      </c>
      <c r="AO27" s="528" t="s">
        <v>55</v>
      </c>
      <c r="AP27" s="528" t="s">
        <v>55</v>
      </c>
      <c r="AQ27" s="528" t="s">
        <v>55</v>
      </c>
      <c r="AR27" s="528" t="s">
        <v>55</v>
      </c>
      <c r="AS27" s="528" t="s">
        <v>55</v>
      </c>
      <c r="AT27" s="528" t="s">
        <v>55</v>
      </c>
      <c r="AU27" s="528" t="s">
        <v>55</v>
      </c>
      <c r="AV27" s="528" t="s">
        <v>55</v>
      </c>
      <c r="AW27" s="528" t="s">
        <v>55</v>
      </c>
      <c r="AX27" s="528" t="s">
        <v>55</v>
      </c>
      <c r="AY27" s="528" t="s">
        <v>55</v>
      </c>
      <c r="AZ27" s="528" t="s">
        <v>55</v>
      </c>
      <c r="BA27" s="528" t="s">
        <v>55</v>
      </c>
      <c r="BB27" s="528" t="s">
        <v>55</v>
      </c>
      <c r="BC27" s="528" t="s">
        <v>55</v>
      </c>
      <c r="BD27" s="528" t="s">
        <v>55</v>
      </c>
      <c r="BE27" s="528" t="s">
        <v>55</v>
      </c>
      <c r="BF27" s="528" t="s">
        <v>55</v>
      </c>
      <c r="BG27" s="528" t="s">
        <v>55</v>
      </c>
      <c r="BH27" s="528" t="s">
        <v>55</v>
      </c>
      <c r="BI27" s="528" t="s">
        <v>55</v>
      </c>
      <c r="BJ27" s="528" t="s">
        <v>55</v>
      </c>
      <c r="BK27" s="528" t="s">
        <v>55</v>
      </c>
      <c r="BL27" s="528" t="s">
        <v>55</v>
      </c>
      <c r="BM27" s="528" t="s">
        <v>55</v>
      </c>
      <c r="BN27" s="528" t="s">
        <v>55</v>
      </c>
      <c r="BO27" s="528" t="s">
        <v>55</v>
      </c>
      <c r="BP27" s="528" t="s">
        <v>55</v>
      </c>
      <c r="BQ27" s="528" t="s">
        <v>55</v>
      </c>
      <c r="BR27" s="528" t="s">
        <v>55</v>
      </c>
      <c r="BS27" s="528" t="s">
        <v>55</v>
      </c>
      <c r="BT27" s="528" t="s">
        <v>55</v>
      </c>
      <c r="BU27" s="528" t="s">
        <v>55</v>
      </c>
      <c r="BV27" s="528" t="s">
        <v>55</v>
      </c>
      <c r="BW27" s="528" t="s">
        <v>55</v>
      </c>
      <c r="BX27" s="528" t="s">
        <v>55</v>
      </c>
      <c r="BY27" s="528" t="s">
        <v>55</v>
      </c>
      <c r="BZ27" s="528" t="s">
        <v>55</v>
      </c>
      <c r="CA27" s="528" t="s">
        <v>55</v>
      </c>
      <c r="CB27" s="528" t="s">
        <v>55</v>
      </c>
      <c r="CC27" s="528" t="s">
        <v>55</v>
      </c>
      <c r="CD27" s="528" t="s">
        <v>55</v>
      </c>
      <c r="CE27" s="528" t="s">
        <v>55</v>
      </c>
      <c r="CF27" s="528" t="s">
        <v>55</v>
      </c>
      <c r="CG27" s="528" t="s">
        <v>55</v>
      </c>
      <c r="CH27" s="528" t="s">
        <v>55</v>
      </c>
      <c r="CI27" s="528" t="s">
        <v>55</v>
      </c>
      <c r="CJ27" s="528" t="s">
        <v>55</v>
      </c>
      <c r="CK27" s="528" t="s">
        <v>55</v>
      </c>
      <c r="CL27" s="528" t="s">
        <v>55</v>
      </c>
      <c r="CM27" s="528" t="s">
        <v>55</v>
      </c>
      <c r="CN27" s="528" t="s">
        <v>55</v>
      </c>
      <c r="CO27" s="528" t="s">
        <v>55</v>
      </c>
      <c r="CP27" s="528" t="s">
        <v>55</v>
      </c>
      <c r="CQ27" s="528" t="s">
        <v>55</v>
      </c>
      <c r="CR27" s="528" t="s">
        <v>55</v>
      </c>
      <c r="CS27" s="528" t="s">
        <v>55</v>
      </c>
    </row>
    <row r="28" spans="1:97" customFormat="1" x14ac:dyDescent="0.2">
      <c r="A28" s="506" t="s">
        <v>119</v>
      </c>
      <c r="B28" s="528" t="s">
        <v>55</v>
      </c>
      <c r="C28" s="528" t="s">
        <v>55</v>
      </c>
      <c r="D28" s="528" t="s">
        <v>55</v>
      </c>
      <c r="E28" s="528" t="s">
        <v>55</v>
      </c>
      <c r="F28" s="528" t="s">
        <v>55</v>
      </c>
      <c r="G28" s="528" t="s">
        <v>55</v>
      </c>
      <c r="H28" s="528" t="s">
        <v>55</v>
      </c>
      <c r="I28" s="528" t="s">
        <v>55</v>
      </c>
      <c r="J28" s="528" t="s">
        <v>55</v>
      </c>
      <c r="K28" s="528" t="s">
        <v>55</v>
      </c>
      <c r="L28" s="528" t="s">
        <v>55</v>
      </c>
      <c r="M28" s="528" t="s">
        <v>55</v>
      </c>
      <c r="N28" s="528" t="s">
        <v>55</v>
      </c>
      <c r="O28" s="528" t="s">
        <v>55</v>
      </c>
      <c r="P28" s="528" t="s">
        <v>55</v>
      </c>
      <c r="Q28" s="528" t="s">
        <v>55</v>
      </c>
      <c r="R28" s="528" t="s">
        <v>55</v>
      </c>
      <c r="S28" s="528" t="s">
        <v>55</v>
      </c>
      <c r="T28" s="528" t="s">
        <v>55</v>
      </c>
      <c r="U28" s="528" t="s">
        <v>55</v>
      </c>
      <c r="V28" s="528" t="s">
        <v>55</v>
      </c>
      <c r="W28" s="528" t="s">
        <v>55</v>
      </c>
      <c r="X28" s="528" t="s">
        <v>55</v>
      </c>
      <c r="Y28" s="528" t="s">
        <v>55</v>
      </c>
      <c r="Z28" s="528" t="s">
        <v>55</v>
      </c>
      <c r="AA28" s="528" t="s">
        <v>55</v>
      </c>
      <c r="AB28" s="528" t="s">
        <v>55</v>
      </c>
      <c r="AC28" s="528" t="s">
        <v>55</v>
      </c>
      <c r="AD28" s="528" t="s">
        <v>55</v>
      </c>
      <c r="AE28" s="528" t="s">
        <v>55</v>
      </c>
      <c r="AF28" s="528" t="s">
        <v>55</v>
      </c>
      <c r="AG28" s="528" t="s">
        <v>55</v>
      </c>
      <c r="AH28" s="528" t="s">
        <v>55</v>
      </c>
      <c r="AI28" s="528" t="s">
        <v>55</v>
      </c>
      <c r="AJ28" s="528" t="s">
        <v>55</v>
      </c>
      <c r="AK28" s="528" t="s">
        <v>55</v>
      </c>
      <c r="AL28" s="528" t="s">
        <v>55</v>
      </c>
      <c r="AM28" s="528" t="s">
        <v>55</v>
      </c>
      <c r="AN28" s="528" t="s">
        <v>55</v>
      </c>
      <c r="AO28" s="528" t="s">
        <v>55</v>
      </c>
      <c r="AP28" s="528" t="s">
        <v>55</v>
      </c>
      <c r="AQ28" s="528" t="s">
        <v>55</v>
      </c>
      <c r="AR28" s="528" t="s">
        <v>55</v>
      </c>
      <c r="AS28" s="528" t="s">
        <v>55</v>
      </c>
      <c r="AT28" s="528" t="s">
        <v>55</v>
      </c>
      <c r="AU28" s="528" t="s">
        <v>55</v>
      </c>
      <c r="AV28" s="528" t="s">
        <v>55</v>
      </c>
      <c r="AW28" s="528" t="s">
        <v>55</v>
      </c>
      <c r="AX28" s="528" t="s">
        <v>55</v>
      </c>
      <c r="AY28" s="528" t="s">
        <v>55</v>
      </c>
      <c r="AZ28" s="528" t="s">
        <v>55</v>
      </c>
      <c r="BA28" s="528" t="s">
        <v>55</v>
      </c>
      <c r="BB28" s="528" t="s">
        <v>55</v>
      </c>
      <c r="BC28" s="528" t="s">
        <v>55</v>
      </c>
      <c r="BD28" s="528" t="s">
        <v>55</v>
      </c>
      <c r="BE28" s="528" t="s">
        <v>55</v>
      </c>
      <c r="BF28" s="528" t="s">
        <v>55</v>
      </c>
      <c r="BG28" s="528" t="s">
        <v>55</v>
      </c>
      <c r="BH28" s="528" t="s">
        <v>55</v>
      </c>
      <c r="BI28" s="528" t="s">
        <v>55</v>
      </c>
      <c r="BJ28" s="528" t="s">
        <v>55</v>
      </c>
      <c r="BK28" s="528" t="s">
        <v>55</v>
      </c>
      <c r="BL28" s="528" t="s">
        <v>55</v>
      </c>
      <c r="BM28" s="528" t="s">
        <v>55</v>
      </c>
      <c r="BN28" s="528" t="s">
        <v>55</v>
      </c>
      <c r="BO28" s="528" t="s">
        <v>55</v>
      </c>
      <c r="BP28" s="528" t="s">
        <v>55</v>
      </c>
      <c r="BQ28" s="528" t="s">
        <v>55</v>
      </c>
      <c r="BR28" s="528" t="s">
        <v>55</v>
      </c>
      <c r="BS28" s="528" t="s">
        <v>55</v>
      </c>
      <c r="BT28" s="528" t="s">
        <v>55</v>
      </c>
      <c r="BU28" s="528" t="s">
        <v>55</v>
      </c>
      <c r="BV28" s="528" t="s">
        <v>55</v>
      </c>
      <c r="BW28" s="528" t="s">
        <v>55</v>
      </c>
      <c r="BX28" s="528" t="s">
        <v>55</v>
      </c>
      <c r="BY28" s="528" t="s">
        <v>55</v>
      </c>
      <c r="BZ28" s="528" t="s">
        <v>55</v>
      </c>
      <c r="CA28" s="528" t="s">
        <v>55</v>
      </c>
      <c r="CB28" s="528" t="s">
        <v>55</v>
      </c>
      <c r="CC28" s="528" t="s">
        <v>55</v>
      </c>
      <c r="CD28" s="528" t="s">
        <v>55</v>
      </c>
      <c r="CE28" s="528" t="s">
        <v>55</v>
      </c>
      <c r="CF28" s="528" t="s">
        <v>55</v>
      </c>
      <c r="CG28" s="528" t="s">
        <v>55</v>
      </c>
      <c r="CH28" s="528" t="s">
        <v>55</v>
      </c>
      <c r="CI28" s="528" t="s">
        <v>55</v>
      </c>
      <c r="CJ28" s="528" t="s">
        <v>55</v>
      </c>
      <c r="CK28" s="528" t="s">
        <v>55</v>
      </c>
      <c r="CL28" s="528" t="s">
        <v>55</v>
      </c>
      <c r="CM28" s="528" t="s">
        <v>55</v>
      </c>
      <c r="CN28" s="528" t="s">
        <v>55</v>
      </c>
      <c r="CO28" s="528" t="s">
        <v>55</v>
      </c>
      <c r="CP28" s="528" t="s">
        <v>55</v>
      </c>
      <c r="CQ28" s="528" t="s">
        <v>55</v>
      </c>
      <c r="CR28" s="528" t="s">
        <v>55</v>
      </c>
      <c r="CS28" s="528" t="s">
        <v>55</v>
      </c>
    </row>
    <row r="29" spans="1:97" customFormat="1" x14ac:dyDescent="0.2">
      <c r="A29" s="506" t="s">
        <v>559</v>
      </c>
      <c r="B29" s="528" t="s">
        <v>55</v>
      </c>
      <c r="C29" s="528" t="s">
        <v>55</v>
      </c>
      <c r="D29" s="528" t="s">
        <v>55</v>
      </c>
      <c r="E29" s="528" t="s">
        <v>55</v>
      </c>
      <c r="F29" s="528" t="s">
        <v>55</v>
      </c>
      <c r="G29" s="528" t="s">
        <v>55</v>
      </c>
      <c r="H29" s="528" t="s">
        <v>55</v>
      </c>
      <c r="I29" s="528" t="s">
        <v>55</v>
      </c>
      <c r="J29" s="528" t="s">
        <v>55</v>
      </c>
      <c r="K29" s="528" t="s">
        <v>55</v>
      </c>
      <c r="L29" s="528" t="s">
        <v>55</v>
      </c>
      <c r="M29" s="528" t="s">
        <v>55</v>
      </c>
      <c r="N29" s="528" t="s">
        <v>55</v>
      </c>
      <c r="O29" s="528" t="s">
        <v>55</v>
      </c>
      <c r="P29" s="528" t="s">
        <v>55</v>
      </c>
      <c r="Q29" s="528" t="s">
        <v>55</v>
      </c>
      <c r="R29" s="528" t="s">
        <v>55</v>
      </c>
      <c r="S29" s="528" t="s">
        <v>55</v>
      </c>
      <c r="T29" s="528" t="s">
        <v>55</v>
      </c>
      <c r="U29" s="528" t="s">
        <v>55</v>
      </c>
      <c r="V29" s="528" t="s">
        <v>55</v>
      </c>
      <c r="W29" s="528" t="s">
        <v>55</v>
      </c>
      <c r="X29" s="528" t="s">
        <v>55</v>
      </c>
      <c r="Y29" s="528" t="s">
        <v>55</v>
      </c>
      <c r="Z29" s="528" t="s">
        <v>55</v>
      </c>
      <c r="AA29" s="528" t="s">
        <v>55</v>
      </c>
      <c r="AB29" s="528" t="s">
        <v>55</v>
      </c>
      <c r="AC29" s="528" t="s">
        <v>55</v>
      </c>
      <c r="AD29" s="528" t="s">
        <v>55</v>
      </c>
      <c r="AE29" s="528" t="s">
        <v>55</v>
      </c>
      <c r="AF29" s="528" t="s">
        <v>55</v>
      </c>
      <c r="AG29" s="528" t="s">
        <v>55</v>
      </c>
      <c r="AH29" s="528" t="s">
        <v>55</v>
      </c>
      <c r="AI29" s="528" t="s">
        <v>55</v>
      </c>
      <c r="AJ29" s="528" t="s">
        <v>55</v>
      </c>
      <c r="AK29" s="528" t="s">
        <v>55</v>
      </c>
      <c r="AL29" s="528" t="s">
        <v>55</v>
      </c>
      <c r="AM29" s="528" t="s">
        <v>55</v>
      </c>
      <c r="AN29" s="528" t="s">
        <v>55</v>
      </c>
      <c r="AO29" s="528" t="s">
        <v>55</v>
      </c>
      <c r="AP29" s="528" t="s">
        <v>55</v>
      </c>
      <c r="AQ29" s="528" t="s">
        <v>55</v>
      </c>
      <c r="AR29" s="528" t="s">
        <v>55</v>
      </c>
      <c r="AS29" s="528" t="s">
        <v>55</v>
      </c>
      <c r="AT29" s="528" t="s">
        <v>55</v>
      </c>
      <c r="AU29" s="528" t="s">
        <v>55</v>
      </c>
      <c r="AV29" s="528" t="s">
        <v>55</v>
      </c>
      <c r="AW29" s="528" t="s">
        <v>55</v>
      </c>
      <c r="AX29" s="528" t="s">
        <v>55</v>
      </c>
      <c r="AY29" s="528" t="s">
        <v>55</v>
      </c>
      <c r="AZ29" s="528" t="s">
        <v>55</v>
      </c>
      <c r="BA29" s="528" t="s">
        <v>55</v>
      </c>
      <c r="BB29" s="528" t="s">
        <v>55</v>
      </c>
      <c r="BC29" s="528" t="s">
        <v>55</v>
      </c>
      <c r="BD29" s="528" t="s">
        <v>55</v>
      </c>
      <c r="BE29" s="528" t="s">
        <v>55</v>
      </c>
      <c r="BF29" s="528" t="s">
        <v>55</v>
      </c>
      <c r="BG29" s="528" t="s">
        <v>55</v>
      </c>
      <c r="BH29" s="528" t="s">
        <v>55</v>
      </c>
      <c r="BI29" s="528" t="s">
        <v>55</v>
      </c>
      <c r="BJ29" s="528" t="s">
        <v>55</v>
      </c>
      <c r="BK29" s="528" t="s">
        <v>55</v>
      </c>
      <c r="BL29" s="528" t="s">
        <v>55</v>
      </c>
      <c r="BM29" s="528" t="s">
        <v>55</v>
      </c>
      <c r="BN29" s="528" t="s">
        <v>55</v>
      </c>
      <c r="BO29" s="528" t="s">
        <v>55</v>
      </c>
      <c r="BP29" s="528" t="s">
        <v>55</v>
      </c>
      <c r="BQ29" s="528" t="s">
        <v>55</v>
      </c>
      <c r="BR29" s="528" t="s">
        <v>55</v>
      </c>
      <c r="BS29" s="528" t="s">
        <v>55</v>
      </c>
      <c r="BT29" s="528" t="s">
        <v>55</v>
      </c>
      <c r="BU29" s="528" t="s">
        <v>55</v>
      </c>
      <c r="BV29" s="528" t="s">
        <v>55</v>
      </c>
      <c r="BW29" s="528" t="s">
        <v>55</v>
      </c>
      <c r="BX29" s="528" t="s">
        <v>55</v>
      </c>
      <c r="BY29" s="528" t="s">
        <v>55</v>
      </c>
      <c r="BZ29" s="528" t="s">
        <v>55</v>
      </c>
      <c r="CA29" s="528" t="s">
        <v>55</v>
      </c>
      <c r="CB29" s="528" t="s">
        <v>55</v>
      </c>
      <c r="CC29" s="528" t="s">
        <v>55</v>
      </c>
      <c r="CD29" s="528" t="s">
        <v>55</v>
      </c>
      <c r="CE29" s="528" t="s">
        <v>55</v>
      </c>
      <c r="CF29" s="528" t="s">
        <v>55</v>
      </c>
      <c r="CG29" s="528" t="s">
        <v>55</v>
      </c>
      <c r="CH29" s="528" t="s">
        <v>55</v>
      </c>
      <c r="CI29" s="528" t="s">
        <v>55</v>
      </c>
      <c r="CJ29" s="528" t="s">
        <v>55</v>
      </c>
      <c r="CK29" s="528" t="s">
        <v>55</v>
      </c>
      <c r="CL29" s="528" t="s">
        <v>55</v>
      </c>
      <c r="CM29" s="528" t="s">
        <v>55</v>
      </c>
      <c r="CN29" s="528" t="s">
        <v>55</v>
      </c>
      <c r="CO29" s="528" t="s">
        <v>55</v>
      </c>
      <c r="CP29" s="528" t="s">
        <v>55</v>
      </c>
      <c r="CQ29" s="528" t="s">
        <v>55</v>
      </c>
      <c r="CR29" s="528" t="s">
        <v>55</v>
      </c>
      <c r="CS29" s="528" t="s">
        <v>55</v>
      </c>
    </row>
    <row r="30" spans="1:97" customFormat="1" x14ac:dyDescent="0.2">
      <c r="A30" s="506" t="s">
        <v>127</v>
      </c>
      <c r="B30" s="528" t="s">
        <v>55</v>
      </c>
      <c r="C30" s="528" t="s">
        <v>55</v>
      </c>
      <c r="D30" s="528" t="s">
        <v>55</v>
      </c>
      <c r="E30" s="528" t="s">
        <v>55</v>
      </c>
      <c r="F30" s="528" t="s">
        <v>55</v>
      </c>
      <c r="G30" s="528" t="s">
        <v>55</v>
      </c>
      <c r="H30" s="528" t="s">
        <v>55</v>
      </c>
      <c r="I30" s="528" t="s">
        <v>55</v>
      </c>
      <c r="J30" s="528" t="s">
        <v>55</v>
      </c>
      <c r="K30" s="528" t="s">
        <v>55</v>
      </c>
      <c r="L30" s="528" t="s">
        <v>55</v>
      </c>
      <c r="M30" s="528" t="s">
        <v>55</v>
      </c>
      <c r="N30" s="528" t="s">
        <v>55</v>
      </c>
      <c r="O30" s="528" t="s">
        <v>55</v>
      </c>
      <c r="P30" s="528" t="s">
        <v>55</v>
      </c>
      <c r="Q30" s="528" t="s">
        <v>55</v>
      </c>
      <c r="R30" s="528" t="s">
        <v>55</v>
      </c>
      <c r="S30" s="528" t="s">
        <v>55</v>
      </c>
      <c r="T30" s="528" t="s">
        <v>55</v>
      </c>
      <c r="U30" s="528" t="s">
        <v>55</v>
      </c>
      <c r="V30" s="528" t="s">
        <v>55</v>
      </c>
      <c r="W30" s="528" t="s">
        <v>55</v>
      </c>
      <c r="X30" s="528" t="s">
        <v>55</v>
      </c>
      <c r="Y30" s="528" t="s">
        <v>55</v>
      </c>
      <c r="Z30" s="528" t="s">
        <v>55</v>
      </c>
      <c r="AA30" s="528" t="s">
        <v>55</v>
      </c>
      <c r="AB30" s="528" t="s">
        <v>55</v>
      </c>
      <c r="AC30" s="528" t="s">
        <v>55</v>
      </c>
      <c r="AD30" s="528" t="s">
        <v>55</v>
      </c>
      <c r="AE30" s="528" t="s">
        <v>55</v>
      </c>
      <c r="AF30" s="528" t="s">
        <v>55</v>
      </c>
      <c r="AG30" s="528" t="s">
        <v>55</v>
      </c>
      <c r="AH30" s="528" t="s">
        <v>55</v>
      </c>
      <c r="AI30" s="528" t="s">
        <v>55</v>
      </c>
      <c r="AJ30" s="528" t="s">
        <v>55</v>
      </c>
      <c r="AK30" s="528" t="s">
        <v>55</v>
      </c>
      <c r="AL30" s="528" t="s">
        <v>55</v>
      </c>
      <c r="AM30" s="528" t="s">
        <v>55</v>
      </c>
      <c r="AN30" s="528" t="s">
        <v>55</v>
      </c>
      <c r="AO30" s="528" t="s">
        <v>55</v>
      </c>
      <c r="AP30" s="528" t="s">
        <v>55</v>
      </c>
      <c r="AQ30" s="528" t="s">
        <v>55</v>
      </c>
      <c r="AR30" s="528" t="s">
        <v>55</v>
      </c>
      <c r="AS30" s="528" t="s">
        <v>55</v>
      </c>
      <c r="AT30" s="528" t="s">
        <v>55</v>
      </c>
      <c r="AU30" s="528" t="s">
        <v>55</v>
      </c>
      <c r="AV30" s="528" t="s">
        <v>55</v>
      </c>
      <c r="AW30" s="528" t="s">
        <v>55</v>
      </c>
      <c r="AX30" s="528" t="s">
        <v>55</v>
      </c>
      <c r="AY30" s="528" t="s">
        <v>55</v>
      </c>
      <c r="AZ30" s="528" t="s">
        <v>55</v>
      </c>
      <c r="BA30" s="528" t="s">
        <v>55</v>
      </c>
      <c r="BB30" s="528" t="s">
        <v>55</v>
      </c>
      <c r="BC30" s="528" t="s">
        <v>55</v>
      </c>
      <c r="BD30" s="528" t="s">
        <v>55</v>
      </c>
      <c r="BE30" s="528" t="s">
        <v>55</v>
      </c>
      <c r="BF30" s="528" t="s">
        <v>55</v>
      </c>
      <c r="BG30" s="528" t="s">
        <v>55</v>
      </c>
      <c r="BH30" s="528" t="s">
        <v>55</v>
      </c>
      <c r="BI30" s="528" t="s">
        <v>55</v>
      </c>
      <c r="BJ30" s="528" t="s">
        <v>55</v>
      </c>
      <c r="BK30" s="528" t="s">
        <v>55</v>
      </c>
      <c r="BL30" s="528" t="s">
        <v>55</v>
      </c>
      <c r="BM30" s="528" t="s">
        <v>55</v>
      </c>
      <c r="BN30" s="528" t="s">
        <v>55</v>
      </c>
      <c r="BO30" s="528" t="s">
        <v>55</v>
      </c>
      <c r="BP30" s="528" t="s">
        <v>55</v>
      </c>
      <c r="BQ30" s="528" t="s">
        <v>55</v>
      </c>
      <c r="BR30" s="528" t="s">
        <v>55</v>
      </c>
      <c r="BS30" s="528" t="s">
        <v>55</v>
      </c>
      <c r="BT30" s="528" t="s">
        <v>55</v>
      </c>
      <c r="BU30" s="528" t="s">
        <v>55</v>
      </c>
      <c r="BV30" s="528" t="s">
        <v>55</v>
      </c>
      <c r="BW30" s="528" t="s">
        <v>55</v>
      </c>
      <c r="BX30" s="528" t="s">
        <v>55</v>
      </c>
      <c r="BY30" s="528" t="s">
        <v>55</v>
      </c>
      <c r="BZ30" s="528" t="s">
        <v>55</v>
      </c>
      <c r="CA30" s="528" t="s">
        <v>55</v>
      </c>
      <c r="CB30" s="528" t="s">
        <v>55</v>
      </c>
      <c r="CC30" s="528" t="s">
        <v>55</v>
      </c>
      <c r="CD30" s="528" t="s">
        <v>55</v>
      </c>
      <c r="CE30" s="528" t="s">
        <v>55</v>
      </c>
      <c r="CF30" s="528" t="s">
        <v>55</v>
      </c>
      <c r="CG30" s="528" t="s">
        <v>55</v>
      </c>
      <c r="CH30" s="528" t="s">
        <v>55</v>
      </c>
      <c r="CI30" s="528" t="s">
        <v>55</v>
      </c>
      <c r="CJ30" s="528" t="s">
        <v>55</v>
      </c>
      <c r="CK30" s="528" t="s">
        <v>55</v>
      </c>
      <c r="CL30" s="528" t="s">
        <v>55</v>
      </c>
      <c r="CM30" s="528" t="s">
        <v>55</v>
      </c>
      <c r="CN30" s="528" t="s">
        <v>55</v>
      </c>
      <c r="CO30" s="528" t="s">
        <v>55</v>
      </c>
      <c r="CP30" s="528" t="s">
        <v>55</v>
      </c>
      <c r="CQ30" s="528" t="s">
        <v>55</v>
      </c>
      <c r="CR30" s="528" t="s">
        <v>55</v>
      </c>
      <c r="CS30" s="528" t="s">
        <v>55</v>
      </c>
    </row>
    <row r="31" spans="1:97" customFormat="1" x14ac:dyDescent="0.2">
      <c r="A31" s="506" t="s">
        <v>128</v>
      </c>
      <c r="B31" s="528" t="s">
        <v>55</v>
      </c>
      <c r="C31" s="528" t="s">
        <v>55</v>
      </c>
      <c r="D31" s="528" t="s">
        <v>55</v>
      </c>
      <c r="E31" s="528" t="s">
        <v>55</v>
      </c>
      <c r="F31" s="528" t="s">
        <v>55</v>
      </c>
      <c r="G31" s="528" t="s">
        <v>55</v>
      </c>
      <c r="H31" s="528" t="s">
        <v>55</v>
      </c>
      <c r="I31" s="528" t="s">
        <v>55</v>
      </c>
      <c r="J31" s="528" t="s">
        <v>55</v>
      </c>
      <c r="K31" s="528" t="s">
        <v>55</v>
      </c>
      <c r="L31" s="528" t="s">
        <v>55</v>
      </c>
      <c r="M31" s="528" t="s">
        <v>55</v>
      </c>
      <c r="N31" s="528" t="s">
        <v>55</v>
      </c>
      <c r="O31" s="528" t="s">
        <v>55</v>
      </c>
      <c r="P31" s="528" t="s">
        <v>55</v>
      </c>
      <c r="Q31" s="528" t="s">
        <v>55</v>
      </c>
      <c r="R31" s="528" t="s">
        <v>55</v>
      </c>
      <c r="S31" s="528" t="s">
        <v>55</v>
      </c>
      <c r="T31" s="528" t="s">
        <v>55</v>
      </c>
      <c r="U31" s="528" t="s">
        <v>55</v>
      </c>
      <c r="V31" s="528" t="s">
        <v>55</v>
      </c>
      <c r="W31" s="528" t="s">
        <v>55</v>
      </c>
      <c r="X31" s="528" t="s">
        <v>55</v>
      </c>
      <c r="Y31" s="528" t="s">
        <v>55</v>
      </c>
      <c r="Z31" s="528" t="s">
        <v>55</v>
      </c>
      <c r="AA31" s="528" t="s">
        <v>55</v>
      </c>
      <c r="AB31" s="528" t="s">
        <v>55</v>
      </c>
      <c r="AC31" s="528" t="s">
        <v>55</v>
      </c>
      <c r="AD31" s="528" t="s">
        <v>55</v>
      </c>
      <c r="AE31" s="528" t="s">
        <v>55</v>
      </c>
      <c r="AF31" s="528" t="s">
        <v>55</v>
      </c>
      <c r="AG31" s="528" t="s">
        <v>55</v>
      </c>
      <c r="AH31" s="528" t="s">
        <v>55</v>
      </c>
      <c r="AI31" s="528" t="s">
        <v>55</v>
      </c>
      <c r="AJ31" s="528" t="s">
        <v>55</v>
      </c>
      <c r="AK31" s="528" t="s">
        <v>55</v>
      </c>
      <c r="AL31" s="528" t="s">
        <v>55</v>
      </c>
      <c r="AM31" s="528" t="s">
        <v>55</v>
      </c>
      <c r="AN31" s="528" t="s">
        <v>55</v>
      </c>
      <c r="AO31" s="528" t="s">
        <v>55</v>
      </c>
      <c r="AP31" s="528" t="s">
        <v>55</v>
      </c>
      <c r="AQ31" s="528" t="s">
        <v>55</v>
      </c>
      <c r="AR31" s="528" t="s">
        <v>55</v>
      </c>
      <c r="AS31" s="528" t="s">
        <v>55</v>
      </c>
      <c r="AT31" s="528" t="s">
        <v>55</v>
      </c>
      <c r="AU31" s="528" t="s">
        <v>55</v>
      </c>
      <c r="AV31" s="528" t="s">
        <v>55</v>
      </c>
      <c r="AW31" s="528" t="s">
        <v>55</v>
      </c>
      <c r="AX31" s="528" t="s">
        <v>55</v>
      </c>
      <c r="AY31" s="528" t="s">
        <v>55</v>
      </c>
      <c r="AZ31" s="528" t="s">
        <v>55</v>
      </c>
      <c r="BA31" s="528" t="s">
        <v>55</v>
      </c>
      <c r="BB31" s="528" t="s">
        <v>55</v>
      </c>
      <c r="BC31" s="528" t="s">
        <v>55</v>
      </c>
      <c r="BD31" s="528" t="s">
        <v>55</v>
      </c>
      <c r="BE31" s="528" t="s">
        <v>55</v>
      </c>
      <c r="BF31" s="528" t="s">
        <v>55</v>
      </c>
      <c r="BG31" s="528" t="s">
        <v>55</v>
      </c>
      <c r="BH31" s="528" t="s">
        <v>55</v>
      </c>
      <c r="BI31" s="528" t="s">
        <v>55</v>
      </c>
      <c r="BJ31" s="528" t="s">
        <v>55</v>
      </c>
      <c r="BK31" s="528" t="s">
        <v>55</v>
      </c>
      <c r="BL31" s="528" t="s">
        <v>55</v>
      </c>
      <c r="BM31" s="528" t="s">
        <v>55</v>
      </c>
      <c r="BN31" s="528" t="s">
        <v>55</v>
      </c>
      <c r="BO31" s="528" t="s">
        <v>55</v>
      </c>
      <c r="BP31" s="528" t="s">
        <v>55</v>
      </c>
      <c r="BQ31" s="528" t="s">
        <v>55</v>
      </c>
      <c r="BR31" s="528" t="s">
        <v>55</v>
      </c>
      <c r="BS31" s="528" t="s">
        <v>55</v>
      </c>
      <c r="BT31" s="528" t="s">
        <v>55</v>
      </c>
      <c r="BU31" s="528" t="s">
        <v>55</v>
      </c>
      <c r="BV31" s="528" t="s">
        <v>55</v>
      </c>
      <c r="BW31" s="528" t="s">
        <v>55</v>
      </c>
      <c r="BX31" s="528" t="s">
        <v>55</v>
      </c>
      <c r="BY31" s="528" t="s">
        <v>55</v>
      </c>
      <c r="BZ31" s="528" t="s">
        <v>55</v>
      </c>
      <c r="CA31" s="528" t="s">
        <v>55</v>
      </c>
      <c r="CB31" s="528" t="s">
        <v>55</v>
      </c>
      <c r="CC31" s="528" t="s">
        <v>55</v>
      </c>
      <c r="CD31" s="528" t="s">
        <v>55</v>
      </c>
      <c r="CE31" s="528" t="s">
        <v>55</v>
      </c>
      <c r="CF31" s="528" t="s">
        <v>55</v>
      </c>
      <c r="CG31" s="528" t="s">
        <v>55</v>
      </c>
      <c r="CH31" s="528" t="s">
        <v>55</v>
      </c>
      <c r="CI31" s="528" t="s">
        <v>55</v>
      </c>
      <c r="CJ31" s="528" t="s">
        <v>55</v>
      </c>
      <c r="CK31" s="528" t="s">
        <v>55</v>
      </c>
      <c r="CL31" s="528" t="s">
        <v>55</v>
      </c>
      <c r="CM31" s="528" t="s">
        <v>55</v>
      </c>
      <c r="CN31" s="528" t="s">
        <v>55</v>
      </c>
      <c r="CO31" s="528" t="s">
        <v>55</v>
      </c>
      <c r="CP31" s="528" t="s">
        <v>55</v>
      </c>
      <c r="CQ31" s="528" t="s">
        <v>55</v>
      </c>
      <c r="CR31" s="528" t="s">
        <v>55</v>
      </c>
      <c r="CS31" s="528" t="s">
        <v>55</v>
      </c>
    </row>
    <row r="32" spans="1:97" customFormat="1" x14ac:dyDescent="0.2">
      <c r="A32" s="506" t="s">
        <v>129</v>
      </c>
      <c r="B32" s="528" t="s">
        <v>55</v>
      </c>
      <c r="C32" s="528" t="s">
        <v>55</v>
      </c>
      <c r="D32" s="528" t="s">
        <v>55</v>
      </c>
      <c r="E32" s="528" t="s">
        <v>55</v>
      </c>
      <c r="F32" s="528" t="s">
        <v>55</v>
      </c>
      <c r="G32" s="528" t="s">
        <v>55</v>
      </c>
      <c r="H32" s="528" t="s">
        <v>55</v>
      </c>
      <c r="I32" s="528" t="s">
        <v>55</v>
      </c>
      <c r="J32" s="528" t="s">
        <v>55</v>
      </c>
      <c r="K32" s="528" t="s">
        <v>55</v>
      </c>
      <c r="L32" s="528" t="s">
        <v>55</v>
      </c>
      <c r="M32" s="528" t="s">
        <v>55</v>
      </c>
      <c r="N32" s="528" t="s">
        <v>55</v>
      </c>
      <c r="O32" s="528" t="s">
        <v>55</v>
      </c>
      <c r="P32" s="528" t="s">
        <v>55</v>
      </c>
      <c r="Q32" s="528" t="s">
        <v>55</v>
      </c>
      <c r="R32" s="528" t="s">
        <v>55</v>
      </c>
      <c r="S32" s="528" t="s">
        <v>55</v>
      </c>
      <c r="T32" s="528" t="s">
        <v>55</v>
      </c>
      <c r="U32" s="528" t="s">
        <v>55</v>
      </c>
      <c r="V32" s="528" t="s">
        <v>55</v>
      </c>
      <c r="W32" s="528" t="s">
        <v>55</v>
      </c>
      <c r="X32" s="528" t="s">
        <v>55</v>
      </c>
      <c r="Y32" s="528" t="s">
        <v>55</v>
      </c>
      <c r="Z32" s="528" t="s">
        <v>55</v>
      </c>
      <c r="AA32" s="528" t="s">
        <v>55</v>
      </c>
      <c r="AB32" s="528" t="s">
        <v>55</v>
      </c>
      <c r="AC32" s="528" t="s">
        <v>55</v>
      </c>
      <c r="AD32" s="528" t="s">
        <v>55</v>
      </c>
      <c r="AE32" s="528" t="s">
        <v>55</v>
      </c>
      <c r="AF32" s="528" t="s">
        <v>55</v>
      </c>
      <c r="AG32" s="528" t="s">
        <v>55</v>
      </c>
      <c r="AH32" s="528" t="s">
        <v>55</v>
      </c>
      <c r="AI32" s="528" t="s">
        <v>55</v>
      </c>
      <c r="AJ32" s="528" t="s">
        <v>55</v>
      </c>
      <c r="AK32" s="528" t="s">
        <v>55</v>
      </c>
      <c r="AL32" s="528" t="s">
        <v>55</v>
      </c>
      <c r="AM32" s="528" t="s">
        <v>55</v>
      </c>
      <c r="AN32" s="528" t="s">
        <v>55</v>
      </c>
      <c r="AO32" s="528" t="s">
        <v>55</v>
      </c>
      <c r="AP32" s="528" t="s">
        <v>55</v>
      </c>
      <c r="AQ32" s="528" t="s">
        <v>55</v>
      </c>
      <c r="AR32" s="528" t="s">
        <v>55</v>
      </c>
      <c r="AS32" s="528" t="s">
        <v>55</v>
      </c>
      <c r="AT32" s="528" t="s">
        <v>55</v>
      </c>
      <c r="AU32" s="528" t="s">
        <v>55</v>
      </c>
      <c r="AV32" s="528" t="s">
        <v>55</v>
      </c>
      <c r="AW32" s="528" t="s">
        <v>55</v>
      </c>
      <c r="AX32" s="528" t="s">
        <v>55</v>
      </c>
      <c r="AY32" s="528" t="s">
        <v>55</v>
      </c>
      <c r="AZ32" s="528" t="s">
        <v>55</v>
      </c>
      <c r="BA32" s="528" t="s">
        <v>55</v>
      </c>
      <c r="BB32" s="528" t="s">
        <v>55</v>
      </c>
      <c r="BC32" s="528" t="s">
        <v>55</v>
      </c>
      <c r="BD32" s="528" t="s">
        <v>55</v>
      </c>
      <c r="BE32" s="528" t="s">
        <v>55</v>
      </c>
      <c r="BF32" s="528" t="s">
        <v>55</v>
      </c>
      <c r="BG32" s="528" t="s">
        <v>55</v>
      </c>
      <c r="BH32" s="528" t="s">
        <v>55</v>
      </c>
      <c r="BI32" s="528" t="s">
        <v>55</v>
      </c>
      <c r="BJ32" s="528" t="s">
        <v>55</v>
      </c>
      <c r="BK32" s="528" t="s">
        <v>55</v>
      </c>
      <c r="BL32" s="528" t="s">
        <v>55</v>
      </c>
      <c r="BM32" s="528" t="s">
        <v>55</v>
      </c>
      <c r="BN32" s="528" t="s">
        <v>55</v>
      </c>
      <c r="BO32" s="528" t="s">
        <v>55</v>
      </c>
      <c r="BP32" s="528" t="s">
        <v>55</v>
      </c>
      <c r="BQ32" s="528" t="s">
        <v>55</v>
      </c>
      <c r="BR32" s="528" t="s">
        <v>55</v>
      </c>
      <c r="BS32" s="528" t="s">
        <v>55</v>
      </c>
      <c r="BT32" s="528" t="s">
        <v>55</v>
      </c>
      <c r="BU32" s="528" t="s">
        <v>55</v>
      </c>
      <c r="BV32" s="528" t="s">
        <v>55</v>
      </c>
      <c r="BW32" s="528" t="s">
        <v>55</v>
      </c>
      <c r="BX32" s="528" t="s">
        <v>55</v>
      </c>
      <c r="BY32" s="528" t="s">
        <v>55</v>
      </c>
      <c r="BZ32" s="528" t="s">
        <v>55</v>
      </c>
      <c r="CA32" s="528" t="s">
        <v>55</v>
      </c>
      <c r="CB32" s="528" t="s">
        <v>55</v>
      </c>
      <c r="CC32" s="528" t="s">
        <v>55</v>
      </c>
      <c r="CD32" s="528" t="s">
        <v>55</v>
      </c>
      <c r="CE32" s="528" t="s">
        <v>55</v>
      </c>
      <c r="CF32" s="528" t="s">
        <v>55</v>
      </c>
      <c r="CG32" s="528" t="s">
        <v>55</v>
      </c>
      <c r="CH32" s="528" t="s">
        <v>55</v>
      </c>
      <c r="CI32" s="528" t="s">
        <v>55</v>
      </c>
      <c r="CJ32" s="528" t="s">
        <v>55</v>
      </c>
      <c r="CK32" s="528" t="s">
        <v>55</v>
      </c>
      <c r="CL32" s="528" t="s">
        <v>55</v>
      </c>
      <c r="CM32" s="528" t="s">
        <v>55</v>
      </c>
      <c r="CN32" s="528" t="s">
        <v>55</v>
      </c>
      <c r="CO32" s="528" t="s">
        <v>55</v>
      </c>
      <c r="CP32" s="528" t="s">
        <v>55</v>
      </c>
      <c r="CQ32" s="528" t="s">
        <v>55</v>
      </c>
      <c r="CR32" s="528" t="s">
        <v>55</v>
      </c>
      <c r="CS32" s="528" t="s">
        <v>55</v>
      </c>
    </row>
    <row r="33" spans="1:97" customFormat="1" x14ac:dyDescent="0.2">
      <c r="A33" s="506" t="s">
        <v>130</v>
      </c>
      <c r="B33" s="528" t="s">
        <v>55</v>
      </c>
      <c r="C33" s="528" t="s">
        <v>55</v>
      </c>
      <c r="D33" s="528" t="s">
        <v>55</v>
      </c>
      <c r="E33" s="528" t="s">
        <v>55</v>
      </c>
      <c r="F33" s="528" t="s">
        <v>55</v>
      </c>
      <c r="G33" s="528" t="s">
        <v>55</v>
      </c>
      <c r="H33" s="528" t="s">
        <v>55</v>
      </c>
      <c r="I33" s="528" t="s">
        <v>55</v>
      </c>
      <c r="J33" s="528" t="s">
        <v>55</v>
      </c>
      <c r="K33" s="528" t="s">
        <v>55</v>
      </c>
      <c r="L33" s="528" t="s">
        <v>55</v>
      </c>
      <c r="M33" s="528" t="s">
        <v>55</v>
      </c>
      <c r="N33" s="528" t="s">
        <v>55</v>
      </c>
      <c r="O33" s="528" t="s">
        <v>55</v>
      </c>
      <c r="P33" s="528" t="s">
        <v>55</v>
      </c>
      <c r="Q33" s="528" t="s">
        <v>55</v>
      </c>
      <c r="R33" s="528" t="s">
        <v>55</v>
      </c>
      <c r="S33" s="528" t="s">
        <v>55</v>
      </c>
      <c r="T33" s="528" t="s">
        <v>55</v>
      </c>
      <c r="U33" s="528" t="s">
        <v>55</v>
      </c>
      <c r="V33" s="528" t="s">
        <v>55</v>
      </c>
      <c r="W33" s="528" t="s">
        <v>55</v>
      </c>
      <c r="X33" s="528" t="s">
        <v>55</v>
      </c>
      <c r="Y33" s="528" t="s">
        <v>55</v>
      </c>
      <c r="Z33" s="528" t="s">
        <v>55</v>
      </c>
      <c r="AA33" s="528" t="s">
        <v>55</v>
      </c>
      <c r="AB33" s="528" t="s">
        <v>55</v>
      </c>
      <c r="AC33" s="528" t="s">
        <v>55</v>
      </c>
      <c r="AD33" s="528" t="s">
        <v>55</v>
      </c>
      <c r="AE33" s="528" t="s">
        <v>55</v>
      </c>
      <c r="AF33" s="528" t="s">
        <v>55</v>
      </c>
      <c r="AG33" s="528" t="s">
        <v>55</v>
      </c>
      <c r="AH33" s="528" t="s">
        <v>55</v>
      </c>
      <c r="AI33" s="528" t="s">
        <v>55</v>
      </c>
      <c r="AJ33" s="528" t="s">
        <v>55</v>
      </c>
      <c r="AK33" s="528" t="s">
        <v>55</v>
      </c>
      <c r="AL33" s="528" t="s">
        <v>55</v>
      </c>
      <c r="AM33" s="528" t="s">
        <v>55</v>
      </c>
      <c r="AN33" s="528" t="s">
        <v>55</v>
      </c>
      <c r="AO33" s="528" t="s">
        <v>55</v>
      </c>
      <c r="AP33" s="528" t="s">
        <v>55</v>
      </c>
      <c r="AQ33" s="528" t="s">
        <v>55</v>
      </c>
      <c r="AR33" s="528" t="s">
        <v>55</v>
      </c>
      <c r="AS33" s="528" t="s">
        <v>55</v>
      </c>
      <c r="AT33" s="528" t="s">
        <v>55</v>
      </c>
      <c r="AU33" s="528" t="s">
        <v>55</v>
      </c>
      <c r="AV33" s="528" t="s">
        <v>55</v>
      </c>
      <c r="AW33" s="528" t="s">
        <v>55</v>
      </c>
      <c r="AX33" s="528" t="s">
        <v>55</v>
      </c>
      <c r="AY33" s="528" t="s">
        <v>55</v>
      </c>
      <c r="AZ33" s="528" t="s">
        <v>55</v>
      </c>
      <c r="BA33" s="528" t="s">
        <v>55</v>
      </c>
      <c r="BB33" s="528" t="s">
        <v>55</v>
      </c>
      <c r="BC33" s="528" t="s">
        <v>55</v>
      </c>
      <c r="BD33" s="528" t="s">
        <v>55</v>
      </c>
      <c r="BE33" s="528" t="s">
        <v>55</v>
      </c>
      <c r="BF33" s="528" t="s">
        <v>55</v>
      </c>
      <c r="BG33" s="528" t="s">
        <v>55</v>
      </c>
      <c r="BH33" s="528" t="s">
        <v>55</v>
      </c>
      <c r="BI33" s="528" t="s">
        <v>55</v>
      </c>
      <c r="BJ33" s="528" t="s">
        <v>55</v>
      </c>
      <c r="BK33" s="528" t="s">
        <v>55</v>
      </c>
      <c r="BL33" s="528" t="s">
        <v>55</v>
      </c>
      <c r="BM33" s="528" t="s">
        <v>55</v>
      </c>
      <c r="BN33" s="528" t="s">
        <v>55</v>
      </c>
      <c r="BO33" s="528" t="s">
        <v>55</v>
      </c>
      <c r="BP33" s="528" t="s">
        <v>55</v>
      </c>
      <c r="BQ33" s="528" t="s">
        <v>55</v>
      </c>
      <c r="BR33" s="528" t="s">
        <v>55</v>
      </c>
      <c r="BS33" s="528" t="s">
        <v>55</v>
      </c>
      <c r="BT33" s="528" t="s">
        <v>55</v>
      </c>
      <c r="BU33" s="528" t="s">
        <v>55</v>
      </c>
      <c r="BV33" s="528" t="s">
        <v>55</v>
      </c>
      <c r="BW33" s="528" t="s">
        <v>55</v>
      </c>
      <c r="BX33" s="528" t="s">
        <v>55</v>
      </c>
      <c r="BY33" s="528" t="s">
        <v>55</v>
      </c>
      <c r="BZ33" s="528" t="s">
        <v>55</v>
      </c>
      <c r="CA33" s="528" t="s">
        <v>55</v>
      </c>
      <c r="CB33" s="528" t="s">
        <v>55</v>
      </c>
      <c r="CC33" s="528" t="s">
        <v>55</v>
      </c>
      <c r="CD33" s="528" t="s">
        <v>55</v>
      </c>
      <c r="CE33" s="528" t="s">
        <v>55</v>
      </c>
      <c r="CF33" s="528" t="s">
        <v>55</v>
      </c>
      <c r="CG33" s="528" t="s">
        <v>55</v>
      </c>
      <c r="CH33" s="528" t="s">
        <v>55</v>
      </c>
      <c r="CI33" s="528" t="s">
        <v>55</v>
      </c>
      <c r="CJ33" s="528" t="s">
        <v>55</v>
      </c>
      <c r="CK33" s="528" t="s">
        <v>55</v>
      </c>
      <c r="CL33" s="528" t="s">
        <v>55</v>
      </c>
      <c r="CM33" s="528" t="s">
        <v>55</v>
      </c>
      <c r="CN33" s="528" t="s">
        <v>55</v>
      </c>
      <c r="CO33" s="528" t="s">
        <v>55</v>
      </c>
      <c r="CP33" s="528" t="s">
        <v>55</v>
      </c>
      <c r="CQ33" s="528" t="s">
        <v>55</v>
      </c>
      <c r="CR33" s="528" t="s">
        <v>55</v>
      </c>
      <c r="CS33" s="528" t="s">
        <v>55</v>
      </c>
    </row>
    <row r="34" spans="1:97" customFormat="1" x14ac:dyDescent="0.2">
      <c r="A34" s="506" t="s">
        <v>570</v>
      </c>
      <c r="B34" s="528" t="s">
        <v>55</v>
      </c>
      <c r="C34" s="528" t="s">
        <v>55</v>
      </c>
      <c r="D34" s="528" t="s">
        <v>55</v>
      </c>
      <c r="E34" s="528" t="s">
        <v>55</v>
      </c>
      <c r="F34" s="528" t="s">
        <v>55</v>
      </c>
      <c r="G34" s="528" t="s">
        <v>55</v>
      </c>
      <c r="H34" s="528" t="s">
        <v>55</v>
      </c>
      <c r="I34" s="528" t="s">
        <v>55</v>
      </c>
      <c r="J34" s="528" t="s">
        <v>55</v>
      </c>
      <c r="K34" s="528" t="s">
        <v>55</v>
      </c>
      <c r="L34" s="528" t="s">
        <v>55</v>
      </c>
      <c r="M34" s="528" t="s">
        <v>55</v>
      </c>
      <c r="N34" s="528" t="s">
        <v>55</v>
      </c>
      <c r="O34" s="528" t="s">
        <v>55</v>
      </c>
      <c r="P34" s="528" t="s">
        <v>55</v>
      </c>
      <c r="Q34" s="528" t="s">
        <v>55</v>
      </c>
      <c r="R34" s="528" t="s">
        <v>55</v>
      </c>
      <c r="S34" s="528" t="s">
        <v>55</v>
      </c>
      <c r="T34" s="528" t="s">
        <v>55</v>
      </c>
      <c r="U34" s="528" t="s">
        <v>55</v>
      </c>
      <c r="V34" s="528" t="s">
        <v>55</v>
      </c>
      <c r="W34" s="528" t="s">
        <v>55</v>
      </c>
      <c r="X34" s="528" t="s">
        <v>55</v>
      </c>
      <c r="Y34" s="528" t="s">
        <v>55</v>
      </c>
      <c r="Z34" s="528" t="s">
        <v>55</v>
      </c>
      <c r="AA34" s="528" t="s">
        <v>55</v>
      </c>
      <c r="AB34" s="528" t="s">
        <v>55</v>
      </c>
      <c r="AC34" s="528" t="s">
        <v>55</v>
      </c>
      <c r="AD34" s="528" t="s">
        <v>55</v>
      </c>
      <c r="AE34" s="528" t="s">
        <v>55</v>
      </c>
      <c r="AF34" s="528" t="s">
        <v>55</v>
      </c>
      <c r="AG34" s="528" t="s">
        <v>55</v>
      </c>
      <c r="AH34" s="528" t="s">
        <v>55</v>
      </c>
      <c r="AI34" s="528" t="s">
        <v>55</v>
      </c>
      <c r="AJ34" s="528" t="s">
        <v>55</v>
      </c>
      <c r="AK34" s="528" t="s">
        <v>55</v>
      </c>
      <c r="AL34" s="528" t="s">
        <v>55</v>
      </c>
      <c r="AM34" s="528" t="s">
        <v>55</v>
      </c>
      <c r="AN34" s="528" t="s">
        <v>55</v>
      </c>
      <c r="AO34" s="528" t="s">
        <v>55</v>
      </c>
      <c r="AP34" s="528" t="s">
        <v>55</v>
      </c>
      <c r="AQ34" s="528" t="s">
        <v>55</v>
      </c>
      <c r="AR34" s="528" t="s">
        <v>55</v>
      </c>
      <c r="AS34" s="528" t="s">
        <v>55</v>
      </c>
      <c r="AT34" s="528" t="s">
        <v>55</v>
      </c>
      <c r="AU34" s="528" t="s">
        <v>55</v>
      </c>
      <c r="AV34" s="528" t="s">
        <v>55</v>
      </c>
      <c r="AW34" s="528" t="s">
        <v>55</v>
      </c>
      <c r="AX34" s="528" t="s">
        <v>55</v>
      </c>
      <c r="AY34" s="528" t="s">
        <v>55</v>
      </c>
      <c r="AZ34" s="528" t="s">
        <v>55</v>
      </c>
      <c r="BA34" s="528" t="s">
        <v>55</v>
      </c>
      <c r="BB34" s="528" t="s">
        <v>55</v>
      </c>
      <c r="BC34" s="528" t="s">
        <v>55</v>
      </c>
      <c r="BD34" s="528" t="s">
        <v>55</v>
      </c>
      <c r="BE34" s="528" t="s">
        <v>55</v>
      </c>
      <c r="BF34" s="528" t="s">
        <v>55</v>
      </c>
      <c r="BG34" s="528" t="s">
        <v>55</v>
      </c>
      <c r="BH34" s="528" t="s">
        <v>55</v>
      </c>
      <c r="BI34" s="528" t="s">
        <v>55</v>
      </c>
      <c r="BJ34" s="528" t="s">
        <v>55</v>
      </c>
      <c r="BK34" s="528" t="s">
        <v>55</v>
      </c>
      <c r="BL34" s="528" t="s">
        <v>55</v>
      </c>
      <c r="BM34" s="528" t="s">
        <v>55</v>
      </c>
      <c r="BN34" s="528" t="s">
        <v>55</v>
      </c>
      <c r="BO34" s="528" t="s">
        <v>55</v>
      </c>
      <c r="BP34" s="528" t="s">
        <v>55</v>
      </c>
      <c r="BQ34" s="528" t="s">
        <v>55</v>
      </c>
      <c r="BR34" s="528" t="s">
        <v>55</v>
      </c>
      <c r="BS34" s="528" t="s">
        <v>55</v>
      </c>
      <c r="BT34" s="528" t="s">
        <v>55</v>
      </c>
      <c r="BU34" s="528" t="s">
        <v>55</v>
      </c>
      <c r="BV34" s="528" t="s">
        <v>55</v>
      </c>
      <c r="BW34" s="528" t="s">
        <v>55</v>
      </c>
      <c r="BX34" s="528" t="s">
        <v>55</v>
      </c>
      <c r="BY34" s="528" t="s">
        <v>55</v>
      </c>
      <c r="BZ34" s="528" t="s">
        <v>55</v>
      </c>
      <c r="CA34" s="528" t="s">
        <v>55</v>
      </c>
      <c r="CB34" s="528" t="s">
        <v>55</v>
      </c>
      <c r="CC34" s="528" t="s">
        <v>55</v>
      </c>
      <c r="CD34" s="528" t="s">
        <v>55</v>
      </c>
      <c r="CE34" s="528" t="s">
        <v>55</v>
      </c>
      <c r="CF34" s="528" t="s">
        <v>55</v>
      </c>
      <c r="CG34" s="528" t="s">
        <v>55</v>
      </c>
      <c r="CH34" s="528" t="s">
        <v>55</v>
      </c>
      <c r="CI34" s="528" t="s">
        <v>55</v>
      </c>
      <c r="CJ34" s="528" t="s">
        <v>55</v>
      </c>
      <c r="CK34" s="528" t="s">
        <v>55</v>
      </c>
      <c r="CL34" s="528" t="s">
        <v>55</v>
      </c>
      <c r="CM34" s="528" t="s">
        <v>55</v>
      </c>
      <c r="CN34" s="528" t="s">
        <v>55</v>
      </c>
      <c r="CO34" s="528" t="s">
        <v>55</v>
      </c>
      <c r="CP34" s="528" t="s">
        <v>55</v>
      </c>
      <c r="CQ34" s="528" t="s">
        <v>55</v>
      </c>
      <c r="CR34" s="528" t="s">
        <v>55</v>
      </c>
      <c r="CS34" s="528" t="s">
        <v>55</v>
      </c>
    </row>
    <row r="35" spans="1:97" customFormat="1" x14ac:dyDescent="0.2">
      <c r="A35" s="506" t="s">
        <v>571</v>
      </c>
      <c r="B35" s="528" t="s">
        <v>55</v>
      </c>
      <c r="C35" s="528" t="s">
        <v>55</v>
      </c>
      <c r="D35" s="528" t="s">
        <v>55</v>
      </c>
      <c r="E35" s="528" t="s">
        <v>55</v>
      </c>
      <c r="F35" s="528" t="s">
        <v>55</v>
      </c>
      <c r="G35" s="528" t="s">
        <v>55</v>
      </c>
      <c r="H35" s="528" t="s">
        <v>55</v>
      </c>
      <c r="I35" s="528" t="s">
        <v>55</v>
      </c>
      <c r="J35" s="528" t="s">
        <v>55</v>
      </c>
      <c r="K35" s="528" t="s">
        <v>55</v>
      </c>
      <c r="L35" s="528" t="s">
        <v>55</v>
      </c>
      <c r="M35" s="528" t="s">
        <v>55</v>
      </c>
      <c r="N35" s="528" t="s">
        <v>55</v>
      </c>
      <c r="O35" s="528" t="s">
        <v>55</v>
      </c>
      <c r="P35" s="528" t="s">
        <v>55</v>
      </c>
      <c r="Q35" s="528" t="s">
        <v>55</v>
      </c>
      <c r="R35" s="528" t="s">
        <v>55</v>
      </c>
      <c r="S35" s="528" t="s">
        <v>55</v>
      </c>
      <c r="T35" s="528" t="s">
        <v>55</v>
      </c>
      <c r="U35" s="528" t="s">
        <v>55</v>
      </c>
      <c r="V35" s="528" t="s">
        <v>55</v>
      </c>
      <c r="W35" s="528" t="s">
        <v>55</v>
      </c>
      <c r="X35" s="528" t="s">
        <v>55</v>
      </c>
      <c r="Y35" s="528" t="s">
        <v>55</v>
      </c>
      <c r="Z35" s="528" t="s">
        <v>55</v>
      </c>
      <c r="AA35" s="528" t="s">
        <v>55</v>
      </c>
      <c r="AB35" s="528" t="s">
        <v>55</v>
      </c>
      <c r="AC35" s="528" t="s">
        <v>55</v>
      </c>
      <c r="AD35" s="528" t="s">
        <v>55</v>
      </c>
      <c r="AE35" s="528" t="s">
        <v>55</v>
      </c>
      <c r="AF35" s="528" t="s">
        <v>55</v>
      </c>
      <c r="AG35" s="528" t="s">
        <v>55</v>
      </c>
      <c r="AH35" s="528" t="s">
        <v>55</v>
      </c>
      <c r="AI35" s="528" t="s">
        <v>55</v>
      </c>
      <c r="AJ35" s="528" t="s">
        <v>55</v>
      </c>
      <c r="AK35" s="528" t="s">
        <v>55</v>
      </c>
      <c r="AL35" s="528" t="s">
        <v>55</v>
      </c>
      <c r="AM35" s="528" t="s">
        <v>55</v>
      </c>
      <c r="AN35" s="528" t="s">
        <v>55</v>
      </c>
      <c r="AO35" s="528" t="s">
        <v>55</v>
      </c>
      <c r="AP35" s="528" t="s">
        <v>55</v>
      </c>
      <c r="AQ35" s="528" t="s">
        <v>55</v>
      </c>
      <c r="AR35" s="528" t="s">
        <v>55</v>
      </c>
      <c r="AS35" s="528" t="s">
        <v>55</v>
      </c>
      <c r="AT35" s="528" t="s">
        <v>55</v>
      </c>
      <c r="AU35" s="528" t="s">
        <v>55</v>
      </c>
      <c r="AV35" s="528" t="s">
        <v>55</v>
      </c>
      <c r="AW35" s="528" t="s">
        <v>55</v>
      </c>
      <c r="AX35" s="528" t="s">
        <v>55</v>
      </c>
      <c r="AY35" s="528" t="s">
        <v>55</v>
      </c>
      <c r="AZ35" s="528" t="s">
        <v>55</v>
      </c>
      <c r="BA35" s="528" t="s">
        <v>55</v>
      </c>
      <c r="BB35" s="528" t="s">
        <v>55</v>
      </c>
      <c r="BC35" s="528" t="s">
        <v>55</v>
      </c>
      <c r="BD35" s="528" t="s">
        <v>55</v>
      </c>
      <c r="BE35" s="528" t="s">
        <v>55</v>
      </c>
      <c r="BF35" s="528" t="s">
        <v>55</v>
      </c>
      <c r="BG35" s="528" t="s">
        <v>55</v>
      </c>
      <c r="BH35" s="528" t="s">
        <v>55</v>
      </c>
      <c r="BI35" s="528" t="s">
        <v>55</v>
      </c>
      <c r="BJ35" s="528" t="s">
        <v>55</v>
      </c>
      <c r="BK35" s="528" t="s">
        <v>55</v>
      </c>
      <c r="BL35" s="528" t="s">
        <v>55</v>
      </c>
      <c r="BM35" s="528" t="s">
        <v>55</v>
      </c>
      <c r="BN35" s="528" t="s">
        <v>55</v>
      </c>
      <c r="BO35" s="528" t="s">
        <v>55</v>
      </c>
      <c r="BP35" s="528" t="s">
        <v>55</v>
      </c>
      <c r="BQ35" s="528" t="s">
        <v>55</v>
      </c>
      <c r="BR35" s="528" t="s">
        <v>55</v>
      </c>
      <c r="BS35" s="528" t="s">
        <v>55</v>
      </c>
      <c r="BT35" s="528" t="s">
        <v>55</v>
      </c>
      <c r="BU35" s="528" t="s">
        <v>55</v>
      </c>
      <c r="BV35" s="528" t="s">
        <v>55</v>
      </c>
      <c r="BW35" s="528" t="s">
        <v>55</v>
      </c>
      <c r="BX35" s="528" t="s">
        <v>55</v>
      </c>
      <c r="BY35" s="528" t="s">
        <v>55</v>
      </c>
      <c r="BZ35" s="528" t="s">
        <v>55</v>
      </c>
      <c r="CA35" s="528" t="s">
        <v>55</v>
      </c>
      <c r="CB35" s="528" t="s">
        <v>55</v>
      </c>
      <c r="CC35" s="528" t="s">
        <v>55</v>
      </c>
      <c r="CD35" s="528" t="s">
        <v>55</v>
      </c>
      <c r="CE35" s="528" t="s">
        <v>55</v>
      </c>
      <c r="CF35" s="528" t="s">
        <v>55</v>
      </c>
      <c r="CG35" s="528" t="s">
        <v>55</v>
      </c>
      <c r="CH35" s="528" t="s">
        <v>55</v>
      </c>
      <c r="CI35" s="528" t="s">
        <v>55</v>
      </c>
      <c r="CJ35" s="528" t="s">
        <v>55</v>
      </c>
      <c r="CK35" s="528" t="s">
        <v>55</v>
      </c>
      <c r="CL35" s="528" t="s">
        <v>55</v>
      </c>
      <c r="CM35" s="528" t="s">
        <v>55</v>
      </c>
      <c r="CN35" s="528" t="s">
        <v>55</v>
      </c>
      <c r="CO35" s="528" t="s">
        <v>55</v>
      </c>
      <c r="CP35" s="528" t="s">
        <v>55</v>
      </c>
      <c r="CQ35" s="528" t="s">
        <v>55</v>
      </c>
      <c r="CR35" s="528" t="s">
        <v>55</v>
      </c>
      <c r="CS35" s="528" t="s">
        <v>55</v>
      </c>
    </row>
    <row r="36" spans="1:97" customFormat="1" x14ac:dyDescent="0.2">
      <c r="A36" s="506" t="s">
        <v>572</v>
      </c>
      <c r="B36" s="528" t="s">
        <v>55</v>
      </c>
      <c r="C36" s="528" t="s">
        <v>55</v>
      </c>
      <c r="D36" s="528" t="s">
        <v>55</v>
      </c>
      <c r="E36" s="528" t="s">
        <v>55</v>
      </c>
      <c r="F36" s="528" t="s">
        <v>55</v>
      </c>
      <c r="G36" s="528" t="s">
        <v>55</v>
      </c>
      <c r="H36" s="528" t="s">
        <v>55</v>
      </c>
      <c r="I36" s="528" t="s">
        <v>55</v>
      </c>
      <c r="J36" s="528" t="s">
        <v>55</v>
      </c>
      <c r="K36" s="528" t="s">
        <v>55</v>
      </c>
      <c r="L36" s="528" t="s">
        <v>55</v>
      </c>
      <c r="M36" s="528" t="s">
        <v>55</v>
      </c>
      <c r="N36" s="528" t="s">
        <v>55</v>
      </c>
      <c r="O36" s="528" t="s">
        <v>55</v>
      </c>
      <c r="P36" s="528" t="s">
        <v>55</v>
      </c>
      <c r="Q36" s="528" t="s">
        <v>55</v>
      </c>
      <c r="R36" s="528" t="s">
        <v>55</v>
      </c>
      <c r="S36" s="528" t="s">
        <v>55</v>
      </c>
      <c r="T36" s="528" t="s">
        <v>55</v>
      </c>
      <c r="U36" s="528" t="s">
        <v>55</v>
      </c>
      <c r="V36" s="528" t="s">
        <v>55</v>
      </c>
      <c r="W36" s="528" t="s">
        <v>55</v>
      </c>
      <c r="X36" s="528" t="s">
        <v>55</v>
      </c>
      <c r="Y36" s="528" t="s">
        <v>55</v>
      </c>
      <c r="Z36" s="528" t="s">
        <v>55</v>
      </c>
      <c r="AA36" s="528" t="s">
        <v>55</v>
      </c>
      <c r="AB36" s="528" t="s">
        <v>55</v>
      </c>
      <c r="AC36" s="528" t="s">
        <v>55</v>
      </c>
      <c r="AD36" s="528" t="s">
        <v>55</v>
      </c>
      <c r="AE36" s="528" t="s">
        <v>55</v>
      </c>
      <c r="AF36" s="528" t="s">
        <v>55</v>
      </c>
      <c r="AG36" s="528" t="s">
        <v>55</v>
      </c>
      <c r="AH36" s="528" t="s">
        <v>55</v>
      </c>
      <c r="AI36" s="528" t="s">
        <v>55</v>
      </c>
      <c r="AJ36" s="528" t="s">
        <v>55</v>
      </c>
      <c r="AK36" s="528" t="s">
        <v>55</v>
      </c>
      <c r="AL36" s="528" t="s">
        <v>55</v>
      </c>
      <c r="AM36" s="528" t="s">
        <v>55</v>
      </c>
      <c r="AN36" s="528" t="s">
        <v>55</v>
      </c>
      <c r="AO36" s="528" t="s">
        <v>55</v>
      </c>
      <c r="AP36" s="528" t="s">
        <v>55</v>
      </c>
      <c r="AQ36" s="528" t="s">
        <v>55</v>
      </c>
      <c r="AR36" s="528" t="s">
        <v>55</v>
      </c>
      <c r="AS36" s="528" t="s">
        <v>55</v>
      </c>
      <c r="AT36" s="528" t="s">
        <v>55</v>
      </c>
      <c r="AU36" s="528" t="s">
        <v>55</v>
      </c>
      <c r="AV36" s="528" t="s">
        <v>55</v>
      </c>
      <c r="AW36" s="528" t="s">
        <v>55</v>
      </c>
      <c r="AX36" s="528" t="s">
        <v>55</v>
      </c>
      <c r="AY36" s="528" t="s">
        <v>55</v>
      </c>
      <c r="AZ36" s="528" t="s">
        <v>55</v>
      </c>
      <c r="BA36" s="528" t="s">
        <v>55</v>
      </c>
      <c r="BB36" s="528" t="s">
        <v>55</v>
      </c>
      <c r="BC36" s="528" t="s">
        <v>55</v>
      </c>
      <c r="BD36" s="528" t="s">
        <v>55</v>
      </c>
      <c r="BE36" s="528" t="s">
        <v>55</v>
      </c>
      <c r="BF36" s="528" t="s">
        <v>55</v>
      </c>
      <c r="BG36" s="528" t="s">
        <v>55</v>
      </c>
      <c r="BH36" s="528" t="s">
        <v>55</v>
      </c>
      <c r="BI36" s="528" t="s">
        <v>55</v>
      </c>
      <c r="BJ36" s="528" t="s">
        <v>55</v>
      </c>
      <c r="BK36" s="528" t="s">
        <v>55</v>
      </c>
      <c r="BL36" s="528" t="s">
        <v>55</v>
      </c>
      <c r="BM36" s="528" t="s">
        <v>55</v>
      </c>
      <c r="BN36" s="528" t="s">
        <v>55</v>
      </c>
      <c r="BO36" s="528" t="s">
        <v>55</v>
      </c>
      <c r="BP36" s="528" t="s">
        <v>55</v>
      </c>
      <c r="BQ36" s="528" t="s">
        <v>55</v>
      </c>
      <c r="BR36" s="528" t="s">
        <v>55</v>
      </c>
      <c r="BS36" s="528" t="s">
        <v>55</v>
      </c>
      <c r="BT36" s="528" t="s">
        <v>55</v>
      </c>
      <c r="BU36" s="528" t="s">
        <v>55</v>
      </c>
      <c r="BV36" s="528" t="s">
        <v>55</v>
      </c>
      <c r="BW36" s="528" t="s">
        <v>55</v>
      </c>
      <c r="BX36" s="528" t="s">
        <v>55</v>
      </c>
      <c r="BY36" s="528" t="s">
        <v>55</v>
      </c>
      <c r="BZ36" s="528" t="s">
        <v>55</v>
      </c>
      <c r="CA36" s="528" t="s">
        <v>55</v>
      </c>
      <c r="CB36" s="528" t="s">
        <v>55</v>
      </c>
      <c r="CC36" s="528" t="s">
        <v>55</v>
      </c>
      <c r="CD36" s="528" t="s">
        <v>55</v>
      </c>
      <c r="CE36" s="528" t="s">
        <v>55</v>
      </c>
      <c r="CF36" s="528" t="s">
        <v>55</v>
      </c>
      <c r="CG36" s="528" t="s">
        <v>55</v>
      </c>
      <c r="CH36" s="528" t="s">
        <v>55</v>
      </c>
      <c r="CI36" s="528" t="s">
        <v>55</v>
      </c>
      <c r="CJ36" s="528" t="s">
        <v>55</v>
      </c>
      <c r="CK36" s="528" t="s">
        <v>55</v>
      </c>
      <c r="CL36" s="528" t="s">
        <v>55</v>
      </c>
      <c r="CM36" s="528" t="s">
        <v>55</v>
      </c>
      <c r="CN36" s="528" t="s">
        <v>55</v>
      </c>
      <c r="CO36" s="528" t="s">
        <v>55</v>
      </c>
      <c r="CP36" s="528" t="s">
        <v>55</v>
      </c>
      <c r="CQ36" s="528" t="s">
        <v>55</v>
      </c>
      <c r="CR36" s="528" t="s">
        <v>55</v>
      </c>
      <c r="CS36" s="528" t="s">
        <v>55</v>
      </c>
    </row>
    <row r="37" spans="1:97" customFormat="1" x14ac:dyDescent="0.2">
      <c r="A37" s="506" t="s">
        <v>573</v>
      </c>
      <c r="B37" s="528" t="s">
        <v>55</v>
      </c>
      <c r="C37" s="528" t="s">
        <v>55</v>
      </c>
      <c r="D37" s="528" t="s">
        <v>55</v>
      </c>
      <c r="E37" s="528" t="s">
        <v>55</v>
      </c>
      <c r="F37" s="528" t="s">
        <v>55</v>
      </c>
      <c r="G37" s="528" t="s">
        <v>55</v>
      </c>
      <c r="H37" s="528" t="s">
        <v>55</v>
      </c>
      <c r="I37" s="528" t="s">
        <v>55</v>
      </c>
      <c r="J37" s="528" t="s">
        <v>55</v>
      </c>
      <c r="K37" s="528" t="s">
        <v>55</v>
      </c>
      <c r="L37" s="528" t="s">
        <v>55</v>
      </c>
      <c r="M37" s="528" t="s">
        <v>55</v>
      </c>
      <c r="N37" s="528" t="s">
        <v>55</v>
      </c>
      <c r="O37" s="528" t="s">
        <v>55</v>
      </c>
      <c r="P37" s="528" t="s">
        <v>55</v>
      </c>
      <c r="Q37" s="528" t="s">
        <v>55</v>
      </c>
      <c r="R37" s="528" t="s">
        <v>55</v>
      </c>
      <c r="S37" s="528" t="s">
        <v>55</v>
      </c>
      <c r="T37" s="528" t="s">
        <v>55</v>
      </c>
      <c r="U37" s="528" t="s">
        <v>55</v>
      </c>
      <c r="V37" s="528" t="s">
        <v>55</v>
      </c>
      <c r="W37" s="528" t="s">
        <v>55</v>
      </c>
      <c r="X37" s="528" t="s">
        <v>55</v>
      </c>
      <c r="Y37" s="528" t="s">
        <v>55</v>
      </c>
      <c r="Z37" s="528" t="s">
        <v>55</v>
      </c>
      <c r="AA37" s="528" t="s">
        <v>55</v>
      </c>
      <c r="AB37" s="528" t="s">
        <v>55</v>
      </c>
      <c r="AC37" s="528" t="s">
        <v>55</v>
      </c>
      <c r="AD37" s="528" t="s">
        <v>55</v>
      </c>
      <c r="AE37" s="528" t="s">
        <v>55</v>
      </c>
      <c r="AF37" s="528" t="s">
        <v>55</v>
      </c>
      <c r="AG37" s="528" t="s">
        <v>55</v>
      </c>
      <c r="AH37" s="528" t="s">
        <v>55</v>
      </c>
      <c r="AI37" s="528" t="s">
        <v>55</v>
      </c>
      <c r="AJ37" s="528" t="s">
        <v>55</v>
      </c>
      <c r="AK37" s="528" t="s">
        <v>55</v>
      </c>
      <c r="AL37" s="528" t="s">
        <v>55</v>
      </c>
      <c r="AM37" s="528" t="s">
        <v>55</v>
      </c>
      <c r="AN37" s="528" t="s">
        <v>55</v>
      </c>
      <c r="AO37" s="528" t="s">
        <v>55</v>
      </c>
      <c r="AP37" s="528" t="s">
        <v>55</v>
      </c>
      <c r="AQ37" s="528" t="s">
        <v>55</v>
      </c>
      <c r="AR37" s="528" t="s">
        <v>55</v>
      </c>
      <c r="AS37" s="528" t="s">
        <v>55</v>
      </c>
      <c r="AT37" s="528" t="s">
        <v>55</v>
      </c>
      <c r="AU37" s="528" t="s">
        <v>55</v>
      </c>
      <c r="AV37" s="528" t="s">
        <v>55</v>
      </c>
      <c r="AW37" s="528" t="s">
        <v>55</v>
      </c>
      <c r="AX37" s="528" t="s">
        <v>55</v>
      </c>
      <c r="AY37" s="528" t="s">
        <v>55</v>
      </c>
      <c r="AZ37" s="528" t="s">
        <v>55</v>
      </c>
      <c r="BA37" s="528" t="s">
        <v>55</v>
      </c>
      <c r="BB37" s="528" t="s">
        <v>55</v>
      </c>
      <c r="BC37" s="528" t="s">
        <v>55</v>
      </c>
      <c r="BD37" s="528" t="s">
        <v>55</v>
      </c>
      <c r="BE37" s="528" t="s">
        <v>55</v>
      </c>
      <c r="BF37" s="528" t="s">
        <v>55</v>
      </c>
      <c r="BG37" s="528" t="s">
        <v>55</v>
      </c>
      <c r="BH37" s="528" t="s">
        <v>55</v>
      </c>
      <c r="BI37" s="528" t="s">
        <v>55</v>
      </c>
      <c r="BJ37" s="528" t="s">
        <v>55</v>
      </c>
      <c r="BK37" s="528" t="s">
        <v>55</v>
      </c>
      <c r="BL37" s="528" t="s">
        <v>55</v>
      </c>
      <c r="BM37" s="528" t="s">
        <v>55</v>
      </c>
      <c r="BN37" s="528" t="s">
        <v>55</v>
      </c>
      <c r="BO37" s="528" t="s">
        <v>55</v>
      </c>
      <c r="BP37" s="528" t="s">
        <v>55</v>
      </c>
      <c r="BQ37" s="528" t="s">
        <v>55</v>
      </c>
      <c r="BR37" s="528" t="s">
        <v>55</v>
      </c>
      <c r="BS37" s="528" t="s">
        <v>55</v>
      </c>
      <c r="BT37" s="528" t="s">
        <v>55</v>
      </c>
      <c r="BU37" s="528" t="s">
        <v>55</v>
      </c>
      <c r="BV37" s="528" t="s">
        <v>55</v>
      </c>
      <c r="BW37" s="528" t="s">
        <v>55</v>
      </c>
      <c r="BX37" s="528" t="s">
        <v>55</v>
      </c>
      <c r="BY37" s="528" t="s">
        <v>55</v>
      </c>
      <c r="BZ37" s="528" t="s">
        <v>55</v>
      </c>
      <c r="CA37" s="528" t="s">
        <v>55</v>
      </c>
      <c r="CB37" s="528" t="s">
        <v>55</v>
      </c>
      <c r="CC37" s="528" t="s">
        <v>55</v>
      </c>
      <c r="CD37" s="528" t="s">
        <v>55</v>
      </c>
      <c r="CE37" s="528" t="s">
        <v>55</v>
      </c>
      <c r="CF37" s="528" t="s">
        <v>55</v>
      </c>
      <c r="CG37" s="528" t="s">
        <v>55</v>
      </c>
      <c r="CH37" s="528" t="s">
        <v>55</v>
      </c>
      <c r="CI37" s="528" t="s">
        <v>55</v>
      </c>
      <c r="CJ37" s="528" t="s">
        <v>55</v>
      </c>
      <c r="CK37" s="528" t="s">
        <v>55</v>
      </c>
      <c r="CL37" s="528" t="s">
        <v>55</v>
      </c>
      <c r="CM37" s="528" t="s">
        <v>55</v>
      </c>
      <c r="CN37" s="528" t="s">
        <v>55</v>
      </c>
      <c r="CO37" s="528" t="s">
        <v>55</v>
      </c>
      <c r="CP37" s="528" t="s">
        <v>55</v>
      </c>
      <c r="CQ37" s="528" t="s">
        <v>55</v>
      </c>
      <c r="CR37" s="528" t="s">
        <v>55</v>
      </c>
      <c r="CS37" s="528" t="s">
        <v>55</v>
      </c>
    </row>
    <row r="38" spans="1:97" customFormat="1" x14ac:dyDescent="0.2">
      <c r="A38" s="506" t="s">
        <v>574</v>
      </c>
      <c r="B38" s="528" t="s">
        <v>55</v>
      </c>
      <c r="C38" s="528" t="s">
        <v>55</v>
      </c>
      <c r="D38" s="528" t="s">
        <v>55</v>
      </c>
      <c r="E38" s="528" t="s">
        <v>55</v>
      </c>
      <c r="F38" s="528" t="s">
        <v>55</v>
      </c>
      <c r="G38" s="528" t="s">
        <v>55</v>
      </c>
      <c r="H38" s="528" t="s">
        <v>55</v>
      </c>
      <c r="I38" s="528" t="s">
        <v>55</v>
      </c>
      <c r="J38" s="528" t="s">
        <v>55</v>
      </c>
      <c r="K38" s="528" t="s">
        <v>55</v>
      </c>
      <c r="L38" s="528" t="s">
        <v>55</v>
      </c>
      <c r="M38" s="528" t="s">
        <v>55</v>
      </c>
      <c r="N38" s="528" t="s">
        <v>55</v>
      </c>
      <c r="O38" s="528" t="s">
        <v>55</v>
      </c>
      <c r="P38" s="528" t="s">
        <v>55</v>
      </c>
      <c r="Q38" s="528" t="s">
        <v>55</v>
      </c>
      <c r="R38" s="528" t="s">
        <v>55</v>
      </c>
      <c r="S38" s="528" t="s">
        <v>55</v>
      </c>
      <c r="T38" s="528" t="s">
        <v>55</v>
      </c>
      <c r="U38" s="528" t="s">
        <v>55</v>
      </c>
      <c r="V38" s="528" t="s">
        <v>55</v>
      </c>
      <c r="W38" s="528" t="s">
        <v>55</v>
      </c>
      <c r="X38" s="528" t="s">
        <v>55</v>
      </c>
      <c r="Y38" s="528" t="s">
        <v>55</v>
      </c>
      <c r="Z38" s="528" t="s">
        <v>55</v>
      </c>
      <c r="AA38" s="528" t="s">
        <v>55</v>
      </c>
      <c r="AB38" s="528" t="s">
        <v>55</v>
      </c>
      <c r="AC38" s="528" t="s">
        <v>55</v>
      </c>
      <c r="AD38" s="528" t="s">
        <v>55</v>
      </c>
      <c r="AE38" s="528" t="s">
        <v>55</v>
      </c>
      <c r="AF38" s="528" t="s">
        <v>55</v>
      </c>
      <c r="AG38" s="528" t="s">
        <v>55</v>
      </c>
      <c r="AH38" s="528" t="s">
        <v>55</v>
      </c>
      <c r="AI38" s="528" t="s">
        <v>55</v>
      </c>
      <c r="AJ38" s="528" t="s">
        <v>55</v>
      </c>
      <c r="AK38" s="528" t="s">
        <v>55</v>
      </c>
      <c r="AL38" s="528" t="s">
        <v>55</v>
      </c>
      <c r="AM38" s="528" t="s">
        <v>55</v>
      </c>
      <c r="AN38" s="528" t="s">
        <v>55</v>
      </c>
      <c r="AO38" s="528" t="s">
        <v>55</v>
      </c>
      <c r="AP38" s="528" t="s">
        <v>55</v>
      </c>
      <c r="AQ38" s="528" t="s">
        <v>55</v>
      </c>
      <c r="AR38" s="528" t="s">
        <v>55</v>
      </c>
      <c r="AS38" s="528" t="s">
        <v>55</v>
      </c>
      <c r="AT38" s="528" t="s">
        <v>55</v>
      </c>
      <c r="AU38" s="528" t="s">
        <v>55</v>
      </c>
      <c r="AV38" s="528" t="s">
        <v>55</v>
      </c>
      <c r="AW38" s="528" t="s">
        <v>55</v>
      </c>
      <c r="AX38" s="528" t="s">
        <v>55</v>
      </c>
      <c r="AY38" s="528" t="s">
        <v>55</v>
      </c>
      <c r="AZ38" s="528" t="s">
        <v>55</v>
      </c>
      <c r="BA38" s="528" t="s">
        <v>55</v>
      </c>
      <c r="BB38" s="528" t="s">
        <v>55</v>
      </c>
      <c r="BC38" s="528" t="s">
        <v>55</v>
      </c>
      <c r="BD38" s="528" t="s">
        <v>55</v>
      </c>
      <c r="BE38" s="528" t="s">
        <v>55</v>
      </c>
      <c r="BF38" s="528" t="s">
        <v>55</v>
      </c>
      <c r="BG38" s="528" t="s">
        <v>55</v>
      </c>
      <c r="BH38" s="528" t="s">
        <v>55</v>
      </c>
      <c r="BI38" s="528" t="s">
        <v>55</v>
      </c>
      <c r="BJ38" s="528" t="s">
        <v>55</v>
      </c>
      <c r="BK38" s="528" t="s">
        <v>55</v>
      </c>
      <c r="BL38" s="528" t="s">
        <v>55</v>
      </c>
      <c r="BM38" s="528" t="s">
        <v>55</v>
      </c>
      <c r="BN38" s="528" t="s">
        <v>55</v>
      </c>
      <c r="BO38" s="528" t="s">
        <v>55</v>
      </c>
      <c r="BP38" s="528" t="s">
        <v>55</v>
      </c>
      <c r="BQ38" s="528" t="s">
        <v>55</v>
      </c>
      <c r="BR38" s="528" t="s">
        <v>55</v>
      </c>
      <c r="BS38" s="528" t="s">
        <v>55</v>
      </c>
      <c r="BT38" s="528" t="s">
        <v>55</v>
      </c>
      <c r="BU38" s="528" t="s">
        <v>55</v>
      </c>
      <c r="BV38" s="528" t="s">
        <v>55</v>
      </c>
      <c r="BW38" s="528" t="s">
        <v>55</v>
      </c>
      <c r="BX38" s="528" t="s">
        <v>55</v>
      </c>
      <c r="BY38" s="528" t="s">
        <v>55</v>
      </c>
      <c r="BZ38" s="528" t="s">
        <v>55</v>
      </c>
      <c r="CA38" s="528" t="s">
        <v>55</v>
      </c>
      <c r="CB38" s="528" t="s">
        <v>55</v>
      </c>
      <c r="CC38" s="528" t="s">
        <v>55</v>
      </c>
      <c r="CD38" s="528" t="s">
        <v>55</v>
      </c>
      <c r="CE38" s="528" t="s">
        <v>55</v>
      </c>
      <c r="CF38" s="528" t="s">
        <v>55</v>
      </c>
      <c r="CG38" s="528" t="s">
        <v>55</v>
      </c>
      <c r="CH38" s="528" t="s">
        <v>55</v>
      </c>
      <c r="CI38" s="528" t="s">
        <v>55</v>
      </c>
      <c r="CJ38" s="528" t="s">
        <v>55</v>
      </c>
      <c r="CK38" s="528" t="s">
        <v>55</v>
      </c>
      <c r="CL38" s="528" t="s">
        <v>55</v>
      </c>
      <c r="CM38" s="528" t="s">
        <v>55</v>
      </c>
      <c r="CN38" s="528" t="s">
        <v>55</v>
      </c>
      <c r="CO38" s="528" t="s">
        <v>55</v>
      </c>
      <c r="CP38" s="528" t="s">
        <v>55</v>
      </c>
      <c r="CQ38" s="528" t="s">
        <v>55</v>
      </c>
      <c r="CR38" s="528" t="s">
        <v>55</v>
      </c>
      <c r="CS38" s="528" t="s">
        <v>55</v>
      </c>
    </row>
    <row r="39" spans="1:97" customFormat="1" x14ac:dyDescent="0.2">
      <c r="A39" s="512" t="s">
        <v>538</v>
      </c>
      <c r="B39" s="528" t="s">
        <v>55</v>
      </c>
      <c r="C39" s="528" t="s">
        <v>55</v>
      </c>
      <c r="D39" s="528" t="s">
        <v>55</v>
      </c>
      <c r="E39" s="528" t="s">
        <v>55</v>
      </c>
      <c r="F39" s="528" t="s">
        <v>55</v>
      </c>
      <c r="G39" s="528" t="s">
        <v>55</v>
      </c>
      <c r="H39" s="528" t="s">
        <v>55</v>
      </c>
      <c r="I39" s="528" t="s">
        <v>55</v>
      </c>
      <c r="J39" s="528" t="s">
        <v>55</v>
      </c>
      <c r="K39" s="528" t="s">
        <v>55</v>
      </c>
      <c r="L39" s="528" t="s">
        <v>55</v>
      </c>
      <c r="M39" s="528" t="s">
        <v>55</v>
      </c>
      <c r="N39" s="528" t="s">
        <v>55</v>
      </c>
      <c r="O39" s="528" t="s">
        <v>55</v>
      </c>
      <c r="P39" s="528" t="s">
        <v>55</v>
      </c>
      <c r="Q39" s="528" t="s">
        <v>55</v>
      </c>
      <c r="R39" s="528" t="s">
        <v>55</v>
      </c>
      <c r="S39" s="528" t="s">
        <v>55</v>
      </c>
      <c r="T39" s="528" t="s">
        <v>55</v>
      </c>
      <c r="U39" s="528" t="s">
        <v>55</v>
      </c>
      <c r="V39" s="528" t="s">
        <v>55</v>
      </c>
      <c r="W39" s="528" t="s">
        <v>55</v>
      </c>
      <c r="X39" s="528" t="s">
        <v>55</v>
      </c>
      <c r="Y39" s="528" t="s">
        <v>55</v>
      </c>
      <c r="Z39" s="528" t="s">
        <v>55</v>
      </c>
      <c r="AA39" s="528" t="s">
        <v>55</v>
      </c>
      <c r="AB39" s="528" t="s">
        <v>55</v>
      </c>
      <c r="AC39" s="528" t="s">
        <v>55</v>
      </c>
      <c r="AD39" s="528" t="s">
        <v>55</v>
      </c>
      <c r="AE39" s="528" t="s">
        <v>55</v>
      </c>
      <c r="AF39" s="528" t="s">
        <v>55</v>
      </c>
      <c r="AG39" s="528" t="s">
        <v>55</v>
      </c>
      <c r="AH39" s="528" t="s">
        <v>55</v>
      </c>
      <c r="AI39" s="528" t="s">
        <v>55</v>
      </c>
      <c r="AJ39" s="528" t="s">
        <v>55</v>
      </c>
      <c r="AK39" s="528" t="s">
        <v>55</v>
      </c>
      <c r="AL39" s="528" t="s">
        <v>55</v>
      </c>
      <c r="AM39" s="528" t="s">
        <v>55</v>
      </c>
      <c r="AN39" s="528" t="s">
        <v>55</v>
      </c>
      <c r="AO39" s="528" t="s">
        <v>55</v>
      </c>
      <c r="AP39" s="528" t="s">
        <v>55</v>
      </c>
      <c r="AQ39" s="528" t="s">
        <v>55</v>
      </c>
      <c r="AR39" s="528" t="s">
        <v>55</v>
      </c>
      <c r="AS39" s="528" t="s">
        <v>55</v>
      </c>
      <c r="AT39" s="528" t="s">
        <v>55</v>
      </c>
      <c r="AU39" s="528" t="s">
        <v>55</v>
      </c>
      <c r="AV39" s="528" t="s">
        <v>55</v>
      </c>
      <c r="AW39" s="528" t="s">
        <v>55</v>
      </c>
      <c r="AX39" s="528" t="s">
        <v>55</v>
      </c>
      <c r="AY39" s="528" t="s">
        <v>55</v>
      </c>
      <c r="AZ39" s="528" t="s">
        <v>55</v>
      </c>
      <c r="BA39" s="528" t="s">
        <v>55</v>
      </c>
      <c r="BB39" s="528" t="s">
        <v>55</v>
      </c>
      <c r="BC39" s="528" t="s">
        <v>55</v>
      </c>
      <c r="BD39" s="528" t="s">
        <v>55</v>
      </c>
      <c r="BE39" s="528" t="s">
        <v>55</v>
      </c>
      <c r="BF39" s="528" t="s">
        <v>55</v>
      </c>
      <c r="BG39" s="528" t="s">
        <v>55</v>
      </c>
      <c r="BH39" s="528" t="s">
        <v>55</v>
      </c>
      <c r="BI39" s="528" t="s">
        <v>55</v>
      </c>
      <c r="BJ39" s="528" t="s">
        <v>55</v>
      </c>
      <c r="BK39" s="528" t="s">
        <v>55</v>
      </c>
      <c r="BL39" s="528" t="s">
        <v>55</v>
      </c>
      <c r="BM39" s="528" t="s">
        <v>55</v>
      </c>
      <c r="BN39" s="528" t="s">
        <v>55</v>
      </c>
      <c r="BO39" s="528" t="s">
        <v>55</v>
      </c>
      <c r="BP39" s="528" t="s">
        <v>55</v>
      </c>
      <c r="BQ39" s="528" t="s">
        <v>55</v>
      </c>
      <c r="BR39" s="528" t="s">
        <v>55</v>
      </c>
      <c r="BS39" s="528" t="s">
        <v>55</v>
      </c>
      <c r="BT39" s="528" t="s">
        <v>55</v>
      </c>
      <c r="BU39" s="528" t="s">
        <v>55</v>
      </c>
      <c r="BV39" s="528" t="s">
        <v>55</v>
      </c>
      <c r="BW39" s="528" t="s">
        <v>55</v>
      </c>
      <c r="BX39" s="528" t="s">
        <v>55</v>
      </c>
      <c r="BY39" s="528" t="s">
        <v>55</v>
      </c>
      <c r="BZ39" s="528" t="s">
        <v>55</v>
      </c>
      <c r="CA39" s="528" t="s">
        <v>55</v>
      </c>
      <c r="CB39" s="528" t="s">
        <v>55</v>
      </c>
      <c r="CC39" s="528" t="s">
        <v>55</v>
      </c>
      <c r="CD39" s="528" t="s">
        <v>55</v>
      </c>
      <c r="CE39" s="528" t="s">
        <v>55</v>
      </c>
      <c r="CF39" s="528" t="s">
        <v>55</v>
      </c>
      <c r="CG39" s="528" t="s">
        <v>55</v>
      </c>
      <c r="CH39" s="528" t="s">
        <v>55</v>
      </c>
      <c r="CI39" s="528" t="s">
        <v>55</v>
      </c>
      <c r="CJ39" s="528" t="s">
        <v>55</v>
      </c>
      <c r="CK39" s="528" t="s">
        <v>55</v>
      </c>
      <c r="CL39" s="528" t="s">
        <v>55</v>
      </c>
      <c r="CM39" s="528" t="s">
        <v>55</v>
      </c>
      <c r="CN39" s="528" t="s">
        <v>55</v>
      </c>
      <c r="CO39" s="528" t="s">
        <v>55</v>
      </c>
      <c r="CP39" s="528" t="s">
        <v>55</v>
      </c>
      <c r="CQ39" s="528" t="s">
        <v>55</v>
      </c>
      <c r="CR39" s="528" t="s">
        <v>55</v>
      </c>
      <c r="CS39" s="528" t="s">
        <v>55</v>
      </c>
    </row>
    <row r="40" spans="1:97" customFormat="1" x14ac:dyDescent="0.2">
      <c r="A40" s="512" t="s">
        <v>204</v>
      </c>
      <c r="B40" s="528" t="s">
        <v>55</v>
      </c>
      <c r="C40" s="528" t="s">
        <v>55</v>
      </c>
      <c r="D40" s="528" t="s">
        <v>55</v>
      </c>
      <c r="E40" s="528" t="s">
        <v>55</v>
      </c>
      <c r="F40" s="528" t="s">
        <v>55</v>
      </c>
      <c r="G40" s="528" t="s">
        <v>55</v>
      </c>
      <c r="H40" s="528" t="s">
        <v>55</v>
      </c>
      <c r="I40" s="528" t="s">
        <v>55</v>
      </c>
      <c r="J40" s="528" t="s">
        <v>55</v>
      </c>
      <c r="K40" s="528" t="s">
        <v>55</v>
      </c>
      <c r="L40" s="528" t="s">
        <v>55</v>
      </c>
      <c r="M40" s="528" t="s">
        <v>55</v>
      </c>
      <c r="N40" s="528" t="s">
        <v>55</v>
      </c>
      <c r="O40" s="528" t="s">
        <v>55</v>
      </c>
      <c r="P40" s="528" t="s">
        <v>55</v>
      </c>
      <c r="Q40" s="528" t="s">
        <v>55</v>
      </c>
      <c r="R40" s="528" t="s">
        <v>55</v>
      </c>
      <c r="S40" s="528" t="s">
        <v>55</v>
      </c>
      <c r="T40" s="528" t="s">
        <v>55</v>
      </c>
      <c r="U40" s="528" t="s">
        <v>55</v>
      </c>
      <c r="V40" s="528" t="s">
        <v>55</v>
      </c>
      <c r="W40" s="528" t="s">
        <v>55</v>
      </c>
      <c r="X40" s="528" t="s">
        <v>55</v>
      </c>
      <c r="Y40" s="528" t="s">
        <v>55</v>
      </c>
      <c r="Z40" s="528" t="s">
        <v>55</v>
      </c>
      <c r="AA40" s="528" t="s">
        <v>55</v>
      </c>
      <c r="AB40" s="528" t="s">
        <v>55</v>
      </c>
      <c r="AC40" s="528" t="s">
        <v>55</v>
      </c>
      <c r="AD40" s="528" t="s">
        <v>55</v>
      </c>
      <c r="AE40" s="528" t="s">
        <v>55</v>
      </c>
      <c r="AF40" s="528" t="s">
        <v>55</v>
      </c>
      <c r="AG40" s="528" t="s">
        <v>55</v>
      </c>
      <c r="AH40" s="528" t="s">
        <v>55</v>
      </c>
      <c r="AI40" s="528" t="s">
        <v>55</v>
      </c>
      <c r="AJ40" s="528" t="s">
        <v>55</v>
      </c>
      <c r="AK40" s="528" t="s">
        <v>55</v>
      </c>
      <c r="AL40" s="528" t="s">
        <v>55</v>
      </c>
      <c r="AM40" s="528" t="s">
        <v>55</v>
      </c>
      <c r="AN40" s="528" t="s">
        <v>55</v>
      </c>
      <c r="AO40" s="528" t="s">
        <v>55</v>
      </c>
      <c r="AP40" s="528" t="s">
        <v>55</v>
      </c>
      <c r="AQ40" s="528" t="s">
        <v>55</v>
      </c>
      <c r="AR40" s="528" t="s">
        <v>55</v>
      </c>
      <c r="AS40" s="528" t="s">
        <v>55</v>
      </c>
      <c r="AT40" s="528" t="s">
        <v>55</v>
      </c>
      <c r="AU40" s="528" t="s">
        <v>55</v>
      </c>
      <c r="AV40" s="528" t="s">
        <v>55</v>
      </c>
      <c r="AW40" s="528" t="s">
        <v>55</v>
      </c>
      <c r="AX40" s="528" t="s">
        <v>55</v>
      </c>
      <c r="AY40" s="528" t="s">
        <v>55</v>
      </c>
      <c r="AZ40" s="528" t="s">
        <v>55</v>
      </c>
      <c r="BA40" s="528" t="s">
        <v>55</v>
      </c>
      <c r="BB40" s="528" t="s">
        <v>55</v>
      </c>
      <c r="BC40" s="528" t="s">
        <v>55</v>
      </c>
      <c r="BD40" s="528" t="s">
        <v>55</v>
      </c>
      <c r="BE40" s="528" t="s">
        <v>55</v>
      </c>
      <c r="BF40" s="528" t="s">
        <v>55</v>
      </c>
      <c r="BG40" s="528" t="s">
        <v>55</v>
      </c>
      <c r="BH40" s="528" t="s">
        <v>55</v>
      </c>
      <c r="BI40" s="528" t="s">
        <v>55</v>
      </c>
      <c r="BJ40" s="528" t="s">
        <v>55</v>
      </c>
      <c r="BK40" s="528" t="s">
        <v>55</v>
      </c>
      <c r="BL40" s="528" t="s">
        <v>55</v>
      </c>
      <c r="BM40" s="528" t="s">
        <v>55</v>
      </c>
      <c r="BN40" s="528" t="s">
        <v>55</v>
      </c>
      <c r="BO40" s="528" t="s">
        <v>55</v>
      </c>
      <c r="BP40" s="528" t="s">
        <v>55</v>
      </c>
      <c r="BQ40" s="528" t="s">
        <v>55</v>
      </c>
      <c r="BR40" s="528" t="s">
        <v>55</v>
      </c>
      <c r="BS40" s="528" t="s">
        <v>55</v>
      </c>
      <c r="BT40" s="528" t="s">
        <v>55</v>
      </c>
      <c r="BU40" s="528" t="s">
        <v>55</v>
      </c>
      <c r="BV40" s="528" t="s">
        <v>55</v>
      </c>
      <c r="BW40" s="528" t="s">
        <v>55</v>
      </c>
      <c r="BX40" s="528" t="s">
        <v>55</v>
      </c>
      <c r="BY40" s="528" t="s">
        <v>55</v>
      </c>
      <c r="BZ40" s="528" t="s">
        <v>55</v>
      </c>
      <c r="CA40" s="528" t="s">
        <v>55</v>
      </c>
      <c r="CB40" s="528" t="s">
        <v>55</v>
      </c>
      <c r="CC40" s="528" t="s">
        <v>55</v>
      </c>
      <c r="CD40" s="528" t="s">
        <v>55</v>
      </c>
      <c r="CE40" s="528" t="s">
        <v>55</v>
      </c>
      <c r="CF40" s="528" t="s">
        <v>55</v>
      </c>
      <c r="CG40" s="528" t="s">
        <v>55</v>
      </c>
      <c r="CH40" s="528" t="s">
        <v>55</v>
      </c>
      <c r="CI40" s="528" t="s">
        <v>55</v>
      </c>
      <c r="CJ40" s="528" t="s">
        <v>55</v>
      </c>
      <c r="CK40" s="528" t="s">
        <v>55</v>
      </c>
      <c r="CL40" s="528" t="s">
        <v>55</v>
      </c>
      <c r="CM40" s="528" t="s">
        <v>55</v>
      </c>
      <c r="CN40" s="528" t="s">
        <v>55</v>
      </c>
      <c r="CO40" s="528" t="s">
        <v>55</v>
      </c>
      <c r="CP40" s="528" t="s">
        <v>55</v>
      </c>
      <c r="CQ40" s="528" t="s">
        <v>55</v>
      </c>
      <c r="CR40" s="528" t="s">
        <v>55</v>
      </c>
      <c r="CS40" s="528" t="s">
        <v>55</v>
      </c>
    </row>
    <row r="41" spans="1:97" customFormat="1" x14ac:dyDescent="0.2">
      <c r="A41" s="512" t="s">
        <v>205</v>
      </c>
      <c r="B41" s="528" t="s">
        <v>55</v>
      </c>
      <c r="C41" s="528" t="s">
        <v>55</v>
      </c>
      <c r="D41" s="528" t="s">
        <v>55</v>
      </c>
      <c r="E41" s="528" t="s">
        <v>55</v>
      </c>
      <c r="F41" s="528" t="s">
        <v>55</v>
      </c>
      <c r="G41" s="528" t="s">
        <v>55</v>
      </c>
      <c r="H41" s="528" t="s">
        <v>55</v>
      </c>
      <c r="I41" s="528" t="s">
        <v>55</v>
      </c>
      <c r="J41" s="528" t="s">
        <v>55</v>
      </c>
      <c r="K41" s="528" t="s">
        <v>55</v>
      </c>
      <c r="L41" s="528" t="s">
        <v>55</v>
      </c>
      <c r="M41" s="528" t="s">
        <v>55</v>
      </c>
      <c r="N41" s="528" t="s">
        <v>55</v>
      </c>
      <c r="O41" s="528" t="s">
        <v>55</v>
      </c>
      <c r="P41" s="528" t="s">
        <v>55</v>
      </c>
      <c r="Q41" s="528" t="s">
        <v>55</v>
      </c>
      <c r="R41" s="528" t="s">
        <v>55</v>
      </c>
      <c r="S41" s="528" t="s">
        <v>55</v>
      </c>
      <c r="T41" s="528" t="s">
        <v>55</v>
      </c>
      <c r="U41" s="528" t="s">
        <v>55</v>
      </c>
      <c r="V41" s="528" t="s">
        <v>55</v>
      </c>
      <c r="W41" s="528" t="s">
        <v>55</v>
      </c>
      <c r="X41" s="528" t="s">
        <v>55</v>
      </c>
      <c r="Y41" s="528" t="s">
        <v>55</v>
      </c>
      <c r="Z41" s="528" t="s">
        <v>55</v>
      </c>
      <c r="AA41" s="528" t="s">
        <v>55</v>
      </c>
      <c r="AB41" s="528" t="s">
        <v>55</v>
      </c>
      <c r="AC41" s="528" t="s">
        <v>55</v>
      </c>
      <c r="AD41" s="528" t="s">
        <v>55</v>
      </c>
      <c r="AE41" s="528" t="s">
        <v>55</v>
      </c>
      <c r="AF41" s="528" t="s">
        <v>55</v>
      </c>
      <c r="AG41" s="528" t="s">
        <v>55</v>
      </c>
      <c r="AH41" s="528" t="s">
        <v>55</v>
      </c>
      <c r="AI41" s="528" t="s">
        <v>55</v>
      </c>
      <c r="AJ41" s="528" t="s">
        <v>55</v>
      </c>
      <c r="AK41" s="528" t="s">
        <v>55</v>
      </c>
      <c r="AL41" s="528" t="s">
        <v>55</v>
      </c>
      <c r="AM41" s="528" t="s">
        <v>55</v>
      </c>
      <c r="AN41" s="528" t="s">
        <v>55</v>
      </c>
      <c r="AO41" s="528" t="s">
        <v>55</v>
      </c>
      <c r="AP41" s="528" t="s">
        <v>55</v>
      </c>
      <c r="AQ41" s="528" t="s">
        <v>55</v>
      </c>
      <c r="AR41" s="528" t="s">
        <v>55</v>
      </c>
      <c r="AS41" s="528" t="s">
        <v>55</v>
      </c>
      <c r="AT41" s="528" t="s">
        <v>55</v>
      </c>
      <c r="AU41" s="528" t="s">
        <v>55</v>
      </c>
      <c r="AV41" s="528" t="s">
        <v>55</v>
      </c>
      <c r="AW41" s="528" t="s">
        <v>55</v>
      </c>
      <c r="AX41" s="528" t="s">
        <v>55</v>
      </c>
      <c r="AY41" s="528" t="s">
        <v>55</v>
      </c>
      <c r="AZ41" s="528" t="s">
        <v>55</v>
      </c>
      <c r="BA41" s="528" t="s">
        <v>55</v>
      </c>
      <c r="BB41" s="528" t="s">
        <v>55</v>
      </c>
      <c r="BC41" s="528" t="s">
        <v>55</v>
      </c>
      <c r="BD41" s="528" t="s">
        <v>55</v>
      </c>
      <c r="BE41" s="528" t="s">
        <v>55</v>
      </c>
      <c r="BF41" s="528" t="s">
        <v>55</v>
      </c>
      <c r="BG41" s="528" t="s">
        <v>55</v>
      </c>
      <c r="BH41" s="528" t="s">
        <v>55</v>
      </c>
      <c r="BI41" s="528" t="s">
        <v>55</v>
      </c>
      <c r="BJ41" s="528" t="s">
        <v>55</v>
      </c>
      <c r="BK41" s="528" t="s">
        <v>55</v>
      </c>
      <c r="BL41" s="528" t="s">
        <v>55</v>
      </c>
      <c r="BM41" s="528" t="s">
        <v>55</v>
      </c>
      <c r="BN41" s="528" t="s">
        <v>55</v>
      </c>
      <c r="BO41" s="528" t="s">
        <v>55</v>
      </c>
      <c r="BP41" s="528" t="s">
        <v>55</v>
      </c>
      <c r="BQ41" s="528" t="s">
        <v>55</v>
      </c>
      <c r="BR41" s="528" t="s">
        <v>55</v>
      </c>
      <c r="BS41" s="528" t="s">
        <v>55</v>
      </c>
      <c r="BT41" s="528" t="s">
        <v>55</v>
      </c>
      <c r="BU41" s="528" t="s">
        <v>55</v>
      </c>
      <c r="BV41" s="528" t="s">
        <v>55</v>
      </c>
      <c r="BW41" s="528" t="s">
        <v>55</v>
      </c>
      <c r="BX41" s="528" t="s">
        <v>55</v>
      </c>
      <c r="BY41" s="528" t="s">
        <v>55</v>
      </c>
      <c r="BZ41" s="528" t="s">
        <v>55</v>
      </c>
      <c r="CA41" s="528" t="s">
        <v>55</v>
      </c>
      <c r="CB41" s="528" t="s">
        <v>55</v>
      </c>
      <c r="CC41" s="528" t="s">
        <v>55</v>
      </c>
      <c r="CD41" s="528" t="s">
        <v>55</v>
      </c>
      <c r="CE41" s="528" t="s">
        <v>55</v>
      </c>
      <c r="CF41" s="528" t="s">
        <v>55</v>
      </c>
      <c r="CG41" s="528" t="s">
        <v>55</v>
      </c>
      <c r="CH41" s="528" t="s">
        <v>55</v>
      </c>
      <c r="CI41" s="528" t="s">
        <v>55</v>
      </c>
      <c r="CJ41" s="528" t="s">
        <v>55</v>
      </c>
      <c r="CK41" s="528" t="s">
        <v>55</v>
      </c>
      <c r="CL41" s="528" t="s">
        <v>55</v>
      </c>
      <c r="CM41" s="528" t="s">
        <v>55</v>
      </c>
      <c r="CN41" s="528" t="s">
        <v>55</v>
      </c>
      <c r="CO41" s="528" t="s">
        <v>55</v>
      </c>
      <c r="CP41" s="528" t="s">
        <v>55</v>
      </c>
      <c r="CQ41" s="528" t="s">
        <v>55</v>
      </c>
      <c r="CR41" s="528" t="s">
        <v>55</v>
      </c>
      <c r="CS41" s="528" t="s">
        <v>55</v>
      </c>
    </row>
    <row r="42" spans="1:97" customFormat="1" x14ac:dyDescent="0.2">
      <c r="A42" s="512" t="s">
        <v>0</v>
      </c>
      <c r="B42" s="528" t="s">
        <v>55</v>
      </c>
      <c r="C42" s="528" t="s">
        <v>55</v>
      </c>
      <c r="D42" s="528" t="s">
        <v>55</v>
      </c>
      <c r="E42" s="528" t="s">
        <v>55</v>
      </c>
      <c r="F42" s="528" t="s">
        <v>55</v>
      </c>
      <c r="G42" s="528" t="s">
        <v>55</v>
      </c>
      <c r="H42" s="528" t="s">
        <v>55</v>
      </c>
      <c r="I42" s="528" t="s">
        <v>55</v>
      </c>
      <c r="J42" s="528" t="s">
        <v>55</v>
      </c>
      <c r="K42" s="528" t="s">
        <v>55</v>
      </c>
      <c r="L42" s="528" t="s">
        <v>55</v>
      </c>
      <c r="M42" s="528" t="s">
        <v>55</v>
      </c>
      <c r="N42" s="528" t="s">
        <v>55</v>
      </c>
      <c r="O42" s="528" t="s">
        <v>55</v>
      </c>
      <c r="P42" s="528" t="s">
        <v>55</v>
      </c>
      <c r="Q42" s="528" t="s">
        <v>55</v>
      </c>
      <c r="R42" s="528" t="s">
        <v>55</v>
      </c>
      <c r="S42" s="528" t="s">
        <v>55</v>
      </c>
      <c r="T42" s="528" t="s">
        <v>55</v>
      </c>
      <c r="U42" s="528" t="s">
        <v>55</v>
      </c>
      <c r="V42" s="528" t="s">
        <v>55</v>
      </c>
      <c r="W42" s="528" t="s">
        <v>55</v>
      </c>
      <c r="X42" s="528" t="s">
        <v>55</v>
      </c>
      <c r="Y42" s="528" t="s">
        <v>55</v>
      </c>
      <c r="Z42" s="528" t="s">
        <v>55</v>
      </c>
      <c r="AA42" s="528" t="s">
        <v>55</v>
      </c>
      <c r="AB42" s="528" t="s">
        <v>55</v>
      </c>
      <c r="AC42" s="528" t="s">
        <v>55</v>
      </c>
      <c r="AD42" s="528" t="s">
        <v>55</v>
      </c>
      <c r="AE42" s="528" t="s">
        <v>55</v>
      </c>
      <c r="AF42" s="528" t="s">
        <v>55</v>
      </c>
      <c r="AG42" s="528" t="s">
        <v>55</v>
      </c>
      <c r="AH42" s="528" t="s">
        <v>55</v>
      </c>
      <c r="AI42" s="528" t="s">
        <v>55</v>
      </c>
      <c r="AJ42" s="528" t="s">
        <v>55</v>
      </c>
      <c r="AK42" s="528" t="s">
        <v>55</v>
      </c>
      <c r="AL42" s="528" t="s">
        <v>55</v>
      </c>
      <c r="AM42" s="528" t="s">
        <v>55</v>
      </c>
      <c r="AN42" s="528" t="s">
        <v>55</v>
      </c>
      <c r="AO42" s="528" t="s">
        <v>55</v>
      </c>
      <c r="AP42" s="528" t="s">
        <v>55</v>
      </c>
      <c r="AQ42" s="528" t="s">
        <v>55</v>
      </c>
      <c r="AR42" s="528" t="s">
        <v>55</v>
      </c>
      <c r="AS42" s="528" t="s">
        <v>55</v>
      </c>
      <c r="AT42" s="528" t="s">
        <v>55</v>
      </c>
      <c r="AU42" s="528" t="s">
        <v>55</v>
      </c>
      <c r="AV42" s="528" t="s">
        <v>55</v>
      </c>
      <c r="AW42" s="528" t="s">
        <v>55</v>
      </c>
      <c r="AX42" s="528" t="s">
        <v>55</v>
      </c>
      <c r="AY42" s="528" t="s">
        <v>55</v>
      </c>
      <c r="AZ42" s="528" t="s">
        <v>55</v>
      </c>
      <c r="BA42" s="528" t="s">
        <v>55</v>
      </c>
      <c r="BB42" s="528" t="s">
        <v>55</v>
      </c>
      <c r="BC42" s="528" t="s">
        <v>55</v>
      </c>
      <c r="BD42" s="528" t="s">
        <v>55</v>
      </c>
      <c r="BE42" s="528" t="s">
        <v>55</v>
      </c>
      <c r="BF42" s="528" t="s">
        <v>55</v>
      </c>
      <c r="BG42" s="528" t="s">
        <v>55</v>
      </c>
      <c r="BH42" s="528" t="s">
        <v>55</v>
      </c>
      <c r="BI42" s="528" t="s">
        <v>55</v>
      </c>
      <c r="BJ42" s="528" t="s">
        <v>55</v>
      </c>
      <c r="BK42" s="528" t="s">
        <v>55</v>
      </c>
      <c r="BL42" s="528" t="s">
        <v>55</v>
      </c>
      <c r="BM42" s="528" t="s">
        <v>55</v>
      </c>
      <c r="BN42" s="528" t="s">
        <v>55</v>
      </c>
      <c r="BO42" s="528" t="s">
        <v>55</v>
      </c>
      <c r="BP42" s="528" t="s">
        <v>55</v>
      </c>
      <c r="BQ42" s="528" t="s">
        <v>55</v>
      </c>
      <c r="BR42" s="528" t="s">
        <v>55</v>
      </c>
      <c r="BS42" s="528" t="s">
        <v>55</v>
      </c>
      <c r="BT42" s="528" t="s">
        <v>55</v>
      </c>
      <c r="BU42" s="528" t="s">
        <v>55</v>
      </c>
      <c r="BV42" s="528" t="s">
        <v>55</v>
      </c>
      <c r="BW42" s="528" t="s">
        <v>55</v>
      </c>
      <c r="BX42" s="528" t="s">
        <v>55</v>
      </c>
      <c r="BY42" s="528" t="s">
        <v>55</v>
      </c>
      <c r="BZ42" s="528" t="s">
        <v>55</v>
      </c>
      <c r="CA42" s="528" t="s">
        <v>55</v>
      </c>
      <c r="CB42" s="528" t="s">
        <v>55</v>
      </c>
      <c r="CC42" s="528" t="s">
        <v>55</v>
      </c>
      <c r="CD42" s="528" t="s">
        <v>55</v>
      </c>
      <c r="CE42" s="528" t="s">
        <v>55</v>
      </c>
      <c r="CF42" s="528" t="s">
        <v>55</v>
      </c>
      <c r="CG42" s="528" t="s">
        <v>55</v>
      </c>
      <c r="CH42" s="528" t="s">
        <v>55</v>
      </c>
      <c r="CI42" s="528" t="s">
        <v>55</v>
      </c>
      <c r="CJ42" s="528" t="s">
        <v>55</v>
      </c>
      <c r="CK42" s="528" t="s">
        <v>55</v>
      </c>
      <c r="CL42" s="528" t="s">
        <v>55</v>
      </c>
      <c r="CM42" s="528" t="s">
        <v>55</v>
      </c>
      <c r="CN42" s="528" t="s">
        <v>55</v>
      </c>
      <c r="CO42" s="528" t="s">
        <v>55</v>
      </c>
      <c r="CP42" s="528" t="s">
        <v>55</v>
      </c>
      <c r="CQ42" s="528" t="s">
        <v>55</v>
      </c>
      <c r="CR42" s="528" t="s">
        <v>55</v>
      </c>
      <c r="CS42" s="528" t="s">
        <v>55</v>
      </c>
    </row>
    <row r="43" spans="1:97" customFormat="1" x14ac:dyDescent="0.2">
      <c r="A43" s="512" t="s">
        <v>198</v>
      </c>
      <c r="B43" s="528" t="s">
        <v>55</v>
      </c>
      <c r="C43" s="528" t="s">
        <v>55</v>
      </c>
      <c r="D43" s="528" t="s">
        <v>55</v>
      </c>
      <c r="E43" s="528" t="s">
        <v>55</v>
      </c>
      <c r="F43" s="528" t="s">
        <v>55</v>
      </c>
      <c r="G43" s="528" t="s">
        <v>55</v>
      </c>
      <c r="H43" s="528" t="s">
        <v>55</v>
      </c>
      <c r="I43" s="528" t="s">
        <v>55</v>
      </c>
      <c r="J43" s="528" t="s">
        <v>55</v>
      </c>
      <c r="K43" s="528" t="s">
        <v>55</v>
      </c>
      <c r="L43" s="528" t="s">
        <v>55</v>
      </c>
      <c r="M43" s="528" t="s">
        <v>55</v>
      </c>
      <c r="N43" s="528" t="s">
        <v>55</v>
      </c>
      <c r="O43" s="528" t="s">
        <v>55</v>
      </c>
      <c r="P43" s="528" t="s">
        <v>55</v>
      </c>
      <c r="Q43" s="528" t="s">
        <v>55</v>
      </c>
      <c r="R43" s="528" t="s">
        <v>55</v>
      </c>
      <c r="S43" s="528" t="s">
        <v>55</v>
      </c>
      <c r="T43" s="528" t="s">
        <v>55</v>
      </c>
      <c r="U43" s="528" t="s">
        <v>55</v>
      </c>
      <c r="V43" s="528" t="s">
        <v>55</v>
      </c>
      <c r="W43" s="528" t="s">
        <v>55</v>
      </c>
      <c r="X43" s="528" t="s">
        <v>55</v>
      </c>
      <c r="Y43" s="528" t="s">
        <v>55</v>
      </c>
      <c r="Z43" s="528" t="s">
        <v>55</v>
      </c>
      <c r="AA43" s="528" t="s">
        <v>55</v>
      </c>
      <c r="AB43" s="528" t="s">
        <v>55</v>
      </c>
      <c r="AC43" s="528" t="s">
        <v>55</v>
      </c>
      <c r="AD43" s="528" t="s">
        <v>55</v>
      </c>
      <c r="AE43" s="528" t="s">
        <v>55</v>
      </c>
      <c r="AF43" s="528" t="s">
        <v>55</v>
      </c>
      <c r="AG43" s="528" t="s">
        <v>55</v>
      </c>
      <c r="AH43" s="528" t="s">
        <v>55</v>
      </c>
      <c r="AI43" s="528" t="s">
        <v>55</v>
      </c>
      <c r="AJ43" s="528" t="s">
        <v>55</v>
      </c>
      <c r="AK43" s="528" t="s">
        <v>55</v>
      </c>
      <c r="AL43" s="528" t="s">
        <v>55</v>
      </c>
      <c r="AM43" s="528" t="s">
        <v>55</v>
      </c>
      <c r="AN43" s="528" t="s">
        <v>55</v>
      </c>
      <c r="AO43" s="528" t="s">
        <v>55</v>
      </c>
      <c r="AP43" s="528" t="s">
        <v>55</v>
      </c>
      <c r="AQ43" s="528" t="s">
        <v>55</v>
      </c>
      <c r="AR43" s="528" t="s">
        <v>55</v>
      </c>
      <c r="AS43" s="528" t="s">
        <v>55</v>
      </c>
      <c r="AT43" s="528" t="s">
        <v>55</v>
      </c>
      <c r="AU43" s="528" t="s">
        <v>55</v>
      </c>
      <c r="AV43" s="528" t="s">
        <v>55</v>
      </c>
      <c r="AW43" s="528" t="s">
        <v>55</v>
      </c>
      <c r="AX43" s="528" t="s">
        <v>55</v>
      </c>
      <c r="AY43" s="528" t="s">
        <v>55</v>
      </c>
      <c r="AZ43" s="528" t="s">
        <v>55</v>
      </c>
      <c r="BA43" s="528" t="s">
        <v>55</v>
      </c>
      <c r="BB43" s="528" t="s">
        <v>55</v>
      </c>
      <c r="BC43" s="528" t="s">
        <v>55</v>
      </c>
      <c r="BD43" s="528" t="s">
        <v>55</v>
      </c>
      <c r="BE43" s="528" t="s">
        <v>55</v>
      </c>
      <c r="BF43" s="528" t="s">
        <v>55</v>
      </c>
      <c r="BG43" s="528" t="s">
        <v>55</v>
      </c>
      <c r="BH43" s="528" t="s">
        <v>55</v>
      </c>
      <c r="BI43" s="528" t="s">
        <v>55</v>
      </c>
      <c r="BJ43" s="528" t="s">
        <v>55</v>
      </c>
      <c r="BK43" s="528" t="s">
        <v>55</v>
      </c>
      <c r="BL43" s="528" t="s">
        <v>55</v>
      </c>
      <c r="BM43" s="528" t="s">
        <v>55</v>
      </c>
      <c r="BN43" s="528" t="s">
        <v>55</v>
      </c>
      <c r="BO43" s="528" t="s">
        <v>55</v>
      </c>
      <c r="BP43" s="528" t="s">
        <v>55</v>
      </c>
      <c r="BQ43" s="528" t="s">
        <v>55</v>
      </c>
      <c r="BR43" s="528" t="s">
        <v>55</v>
      </c>
      <c r="BS43" s="528" t="s">
        <v>55</v>
      </c>
      <c r="BT43" s="528" t="s">
        <v>55</v>
      </c>
      <c r="BU43" s="528" t="s">
        <v>55</v>
      </c>
      <c r="BV43" s="528" t="s">
        <v>55</v>
      </c>
      <c r="BW43" s="528" t="s">
        <v>55</v>
      </c>
      <c r="BX43" s="528" t="s">
        <v>55</v>
      </c>
      <c r="BY43" s="528" t="s">
        <v>55</v>
      </c>
      <c r="BZ43" s="528" t="s">
        <v>55</v>
      </c>
      <c r="CA43" s="528" t="s">
        <v>55</v>
      </c>
      <c r="CB43" s="528" t="s">
        <v>55</v>
      </c>
      <c r="CC43" s="528" t="s">
        <v>55</v>
      </c>
      <c r="CD43" s="528" t="s">
        <v>55</v>
      </c>
      <c r="CE43" s="528" t="s">
        <v>55</v>
      </c>
      <c r="CF43" s="528" t="s">
        <v>55</v>
      </c>
      <c r="CG43" s="528" t="s">
        <v>55</v>
      </c>
      <c r="CH43" s="528" t="s">
        <v>55</v>
      </c>
      <c r="CI43" s="528" t="s">
        <v>55</v>
      </c>
      <c r="CJ43" s="528" t="s">
        <v>55</v>
      </c>
      <c r="CK43" s="528" t="s">
        <v>55</v>
      </c>
      <c r="CL43" s="528" t="s">
        <v>55</v>
      </c>
      <c r="CM43" s="528" t="s">
        <v>55</v>
      </c>
      <c r="CN43" s="528" t="s">
        <v>55</v>
      </c>
      <c r="CO43" s="528" t="s">
        <v>55</v>
      </c>
      <c r="CP43" s="528" t="s">
        <v>55</v>
      </c>
      <c r="CQ43" s="528" t="s">
        <v>55</v>
      </c>
      <c r="CR43" s="528" t="s">
        <v>55</v>
      </c>
      <c r="CS43" s="528" t="s">
        <v>55</v>
      </c>
    </row>
    <row r="44" spans="1:97" customFormat="1" x14ac:dyDescent="0.2">
      <c r="A44" s="512" t="s">
        <v>109</v>
      </c>
      <c r="B44" s="528" t="s">
        <v>55</v>
      </c>
      <c r="C44" s="528" t="s">
        <v>55</v>
      </c>
      <c r="D44" s="528" t="s">
        <v>55</v>
      </c>
      <c r="E44" s="528" t="s">
        <v>55</v>
      </c>
      <c r="F44" s="528" t="s">
        <v>55</v>
      </c>
      <c r="G44" s="528" t="s">
        <v>55</v>
      </c>
      <c r="H44" s="528" t="s">
        <v>55</v>
      </c>
      <c r="I44" s="528" t="s">
        <v>55</v>
      </c>
      <c r="J44" s="528" t="s">
        <v>55</v>
      </c>
      <c r="K44" s="528" t="s">
        <v>55</v>
      </c>
      <c r="L44" s="528" t="s">
        <v>55</v>
      </c>
      <c r="M44" s="528" t="s">
        <v>55</v>
      </c>
      <c r="N44" s="528" t="s">
        <v>55</v>
      </c>
      <c r="O44" s="528" t="s">
        <v>55</v>
      </c>
      <c r="P44" s="528" t="s">
        <v>55</v>
      </c>
      <c r="Q44" s="528" t="s">
        <v>55</v>
      </c>
      <c r="R44" s="528" t="s">
        <v>55</v>
      </c>
      <c r="S44" s="528" t="s">
        <v>55</v>
      </c>
      <c r="T44" s="528" t="s">
        <v>55</v>
      </c>
      <c r="U44" s="528" t="s">
        <v>55</v>
      </c>
      <c r="V44" s="528" t="s">
        <v>55</v>
      </c>
      <c r="W44" s="528" t="s">
        <v>55</v>
      </c>
      <c r="X44" s="528" t="s">
        <v>55</v>
      </c>
      <c r="Y44" s="528" t="s">
        <v>55</v>
      </c>
      <c r="Z44" s="528" t="s">
        <v>55</v>
      </c>
      <c r="AA44" s="528" t="s">
        <v>55</v>
      </c>
      <c r="AB44" s="528" t="s">
        <v>55</v>
      </c>
      <c r="AC44" s="528" t="s">
        <v>55</v>
      </c>
      <c r="AD44" s="528" t="s">
        <v>55</v>
      </c>
      <c r="AE44" s="528" t="s">
        <v>55</v>
      </c>
      <c r="AF44" s="528" t="s">
        <v>55</v>
      </c>
      <c r="AG44" s="528" t="s">
        <v>55</v>
      </c>
      <c r="AH44" s="528" t="s">
        <v>55</v>
      </c>
      <c r="AI44" s="528" t="s">
        <v>55</v>
      </c>
      <c r="AJ44" s="528" t="s">
        <v>55</v>
      </c>
      <c r="AK44" s="528" t="s">
        <v>55</v>
      </c>
      <c r="AL44" s="528" t="s">
        <v>55</v>
      </c>
      <c r="AM44" s="528" t="s">
        <v>55</v>
      </c>
      <c r="AN44" s="528" t="s">
        <v>55</v>
      </c>
      <c r="AO44" s="528" t="s">
        <v>55</v>
      </c>
      <c r="AP44" s="528" t="s">
        <v>55</v>
      </c>
      <c r="AQ44" s="528" t="s">
        <v>55</v>
      </c>
      <c r="AR44" s="528" t="s">
        <v>55</v>
      </c>
      <c r="AS44" s="528" t="s">
        <v>55</v>
      </c>
      <c r="AT44" s="528" t="s">
        <v>55</v>
      </c>
      <c r="AU44" s="528" t="s">
        <v>55</v>
      </c>
      <c r="AV44" s="528" t="s">
        <v>55</v>
      </c>
      <c r="AW44" s="528" t="s">
        <v>55</v>
      </c>
      <c r="AX44" s="528" t="s">
        <v>55</v>
      </c>
      <c r="AY44" s="528" t="s">
        <v>55</v>
      </c>
      <c r="AZ44" s="528" t="s">
        <v>55</v>
      </c>
      <c r="BA44" s="528" t="s">
        <v>55</v>
      </c>
      <c r="BB44" s="528" t="s">
        <v>55</v>
      </c>
      <c r="BC44" s="528" t="s">
        <v>55</v>
      </c>
      <c r="BD44" s="528" t="s">
        <v>55</v>
      </c>
      <c r="BE44" s="528" t="s">
        <v>55</v>
      </c>
      <c r="BF44" s="528" t="s">
        <v>55</v>
      </c>
      <c r="BG44" s="528" t="s">
        <v>55</v>
      </c>
      <c r="BH44" s="528" t="s">
        <v>55</v>
      </c>
      <c r="BI44" s="528" t="s">
        <v>55</v>
      </c>
      <c r="BJ44" s="528" t="s">
        <v>55</v>
      </c>
      <c r="BK44" s="528" t="s">
        <v>55</v>
      </c>
      <c r="BL44" s="528" t="s">
        <v>55</v>
      </c>
      <c r="BM44" s="528" t="s">
        <v>55</v>
      </c>
      <c r="BN44" s="528" t="s">
        <v>55</v>
      </c>
      <c r="BO44" s="528" t="s">
        <v>55</v>
      </c>
      <c r="BP44" s="528" t="s">
        <v>55</v>
      </c>
      <c r="BQ44" s="528" t="s">
        <v>55</v>
      </c>
      <c r="BR44" s="528" t="s">
        <v>55</v>
      </c>
      <c r="BS44" s="528" t="s">
        <v>55</v>
      </c>
      <c r="BT44" s="528" t="s">
        <v>55</v>
      </c>
      <c r="BU44" s="528" t="s">
        <v>55</v>
      </c>
      <c r="BV44" s="528" t="s">
        <v>55</v>
      </c>
      <c r="BW44" s="528" t="s">
        <v>55</v>
      </c>
      <c r="BX44" s="528" t="s">
        <v>55</v>
      </c>
      <c r="BY44" s="528" t="s">
        <v>55</v>
      </c>
      <c r="BZ44" s="528" t="s">
        <v>55</v>
      </c>
      <c r="CA44" s="528" t="s">
        <v>55</v>
      </c>
      <c r="CB44" s="528" t="s">
        <v>55</v>
      </c>
      <c r="CC44" s="528" t="s">
        <v>55</v>
      </c>
      <c r="CD44" s="528" t="s">
        <v>55</v>
      </c>
      <c r="CE44" s="528" t="s">
        <v>55</v>
      </c>
      <c r="CF44" s="528" t="s">
        <v>55</v>
      </c>
      <c r="CG44" s="528" t="s">
        <v>55</v>
      </c>
      <c r="CH44" s="528" t="s">
        <v>55</v>
      </c>
      <c r="CI44" s="528" t="s">
        <v>55</v>
      </c>
      <c r="CJ44" s="528" t="s">
        <v>55</v>
      </c>
      <c r="CK44" s="528" t="s">
        <v>55</v>
      </c>
      <c r="CL44" s="528" t="s">
        <v>55</v>
      </c>
      <c r="CM44" s="528" t="s">
        <v>55</v>
      </c>
      <c r="CN44" s="528" t="s">
        <v>55</v>
      </c>
      <c r="CO44" s="528" t="s">
        <v>55</v>
      </c>
      <c r="CP44" s="528" t="s">
        <v>55</v>
      </c>
      <c r="CQ44" s="528" t="s">
        <v>55</v>
      </c>
      <c r="CR44" s="528" t="s">
        <v>55</v>
      </c>
      <c r="CS44" s="528" t="s">
        <v>55</v>
      </c>
    </row>
    <row r="45" spans="1:97" customFormat="1" x14ac:dyDescent="0.2">
      <c r="A45" s="512" t="s">
        <v>200</v>
      </c>
      <c r="B45" s="528" t="s">
        <v>55</v>
      </c>
      <c r="C45" s="528" t="s">
        <v>55</v>
      </c>
      <c r="D45" s="528" t="s">
        <v>55</v>
      </c>
      <c r="E45" s="528" t="s">
        <v>55</v>
      </c>
      <c r="F45" s="528" t="s">
        <v>55</v>
      </c>
      <c r="G45" s="528" t="s">
        <v>55</v>
      </c>
      <c r="H45" s="528" t="s">
        <v>55</v>
      </c>
      <c r="I45" s="528" t="s">
        <v>55</v>
      </c>
      <c r="J45" s="528" t="s">
        <v>55</v>
      </c>
      <c r="K45" s="528" t="s">
        <v>55</v>
      </c>
      <c r="L45" s="528" t="s">
        <v>55</v>
      </c>
      <c r="M45" s="528" t="s">
        <v>55</v>
      </c>
      <c r="N45" s="528" t="s">
        <v>55</v>
      </c>
      <c r="O45" s="528" t="s">
        <v>55</v>
      </c>
      <c r="P45" s="528" t="s">
        <v>55</v>
      </c>
      <c r="Q45" s="528" t="s">
        <v>55</v>
      </c>
      <c r="R45" s="528" t="s">
        <v>55</v>
      </c>
      <c r="S45" s="528" t="s">
        <v>55</v>
      </c>
      <c r="T45" s="528" t="s">
        <v>55</v>
      </c>
      <c r="U45" s="528" t="s">
        <v>55</v>
      </c>
      <c r="V45" s="528" t="s">
        <v>55</v>
      </c>
      <c r="W45" s="528" t="s">
        <v>55</v>
      </c>
      <c r="X45" s="528" t="s">
        <v>55</v>
      </c>
      <c r="Y45" s="528" t="s">
        <v>55</v>
      </c>
      <c r="Z45" s="528" t="s">
        <v>55</v>
      </c>
      <c r="AA45" s="528" t="s">
        <v>55</v>
      </c>
      <c r="AB45" s="528" t="s">
        <v>55</v>
      </c>
      <c r="AC45" s="528" t="s">
        <v>55</v>
      </c>
      <c r="AD45" s="528" t="s">
        <v>55</v>
      </c>
      <c r="AE45" s="528" t="s">
        <v>55</v>
      </c>
      <c r="AF45" s="528" t="s">
        <v>55</v>
      </c>
      <c r="AG45" s="528" t="s">
        <v>55</v>
      </c>
      <c r="AH45" s="528" t="s">
        <v>55</v>
      </c>
      <c r="AI45" s="528" t="s">
        <v>55</v>
      </c>
      <c r="AJ45" s="528" t="s">
        <v>55</v>
      </c>
      <c r="AK45" s="528" t="s">
        <v>55</v>
      </c>
      <c r="AL45" s="528" t="s">
        <v>55</v>
      </c>
      <c r="AM45" s="528" t="s">
        <v>55</v>
      </c>
      <c r="AN45" s="528" t="s">
        <v>55</v>
      </c>
      <c r="AO45" s="528" t="s">
        <v>55</v>
      </c>
      <c r="AP45" s="528" t="s">
        <v>55</v>
      </c>
      <c r="AQ45" s="528" t="s">
        <v>55</v>
      </c>
      <c r="AR45" s="528" t="s">
        <v>55</v>
      </c>
      <c r="AS45" s="528" t="s">
        <v>55</v>
      </c>
      <c r="AT45" s="528" t="s">
        <v>55</v>
      </c>
      <c r="AU45" s="528" t="s">
        <v>55</v>
      </c>
      <c r="AV45" s="528" t="s">
        <v>55</v>
      </c>
      <c r="AW45" s="528" t="s">
        <v>55</v>
      </c>
      <c r="AX45" s="528" t="s">
        <v>55</v>
      </c>
      <c r="AY45" s="528" t="s">
        <v>55</v>
      </c>
      <c r="AZ45" s="528" t="s">
        <v>55</v>
      </c>
      <c r="BA45" s="528" t="s">
        <v>55</v>
      </c>
      <c r="BB45" s="528" t="s">
        <v>55</v>
      </c>
      <c r="BC45" s="528" t="s">
        <v>55</v>
      </c>
      <c r="BD45" s="528" t="s">
        <v>55</v>
      </c>
      <c r="BE45" s="528" t="s">
        <v>55</v>
      </c>
      <c r="BF45" s="528" t="s">
        <v>55</v>
      </c>
      <c r="BG45" s="528" t="s">
        <v>55</v>
      </c>
      <c r="BH45" s="528" t="s">
        <v>55</v>
      </c>
      <c r="BI45" s="528" t="s">
        <v>55</v>
      </c>
      <c r="BJ45" s="528" t="s">
        <v>55</v>
      </c>
      <c r="BK45" s="528" t="s">
        <v>55</v>
      </c>
      <c r="BL45" s="528" t="s">
        <v>55</v>
      </c>
      <c r="BM45" s="528" t="s">
        <v>55</v>
      </c>
      <c r="BN45" s="528" t="s">
        <v>55</v>
      </c>
      <c r="BO45" s="528" t="s">
        <v>55</v>
      </c>
      <c r="BP45" s="528" t="s">
        <v>55</v>
      </c>
      <c r="BQ45" s="528" t="s">
        <v>55</v>
      </c>
      <c r="BR45" s="528" t="s">
        <v>55</v>
      </c>
      <c r="BS45" s="528" t="s">
        <v>55</v>
      </c>
      <c r="BT45" s="528" t="s">
        <v>55</v>
      </c>
      <c r="BU45" s="528" t="s">
        <v>55</v>
      </c>
      <c r="BV45" s="528" t="s">
        <v>55</v>
      </c>
      <c r="BW45" s="528" t="s">
        <v>55</v>
      </c>
      <c r="BX45" s="528" t="s">
        <v>55</v>
      </c>
      <c r="BY45" s="528" t="s">
        <v>55</v>
      </c>
      <c r="BZ45" s="528" t="s">
        <v>55</v>
      </c>
      <c r="CA45" s="528" t="s">
        <v>55</v>
      </c>
      <c r="CB45" s="528" t="s">
        <v>55</v>
      </c>
      <c r="CC45" s="528" t="s">
        <v>55</v>
      </c>
      <c r="CD45" s="528" t="s">
        <v>55</v>
      </c>
      <c r="CE45" s="528" t="s">
        <v>55</v>
      </c>
      <c r="CF45" s="528" t="s">
        <v>55</v>
      </c>
      <c r="CG45" s="528" t="s">
        <v>55</v>
      </c>
      <c r="CH45" s="528" t="s">
        <v>55</v>
      </c>
      <c r="CI45" s="528" t="s">
        <v>55</v>
      </c>
      <c r="CJ45" s="528" t="s">
        <v>55</v>
      </c>
      <c r="CK45" s="528" t="s">
        <v>55</v>
      </c>
      <c r="CL45" s="528" t="s">
        <v>55</v>
      </c>
      <c r="CM45" s="528" t="s">
        <v>55</v>
      </c>
      <c r="CN45" s="528" t="s">
        <v>55</v>
      </c>
      <c r="CO45" s="528" t="s">
        <v>55</v>
      </c>
      <c r="CP45" s="528" t="s">
        <v>55</v>
      </c>
      <c r="CQ45" s="528" t="s">
        <v>55</v>
      </c>
      <c r="CR45" s="528" t="s">
        <v>55</v>
      </c>
      <c r="CS45" s="528" t="s">
        <v>55</v>
      </c>
    </row>
    <row r="46" spans="1:97" customFormat="1" x14ac:dyDescent="0.2">
      <c r="A46" s="506" t="s">
        <v>218</v>
      </c>
      <c r="B46" s="528" t="s">
        <v>55</v>
      </c>
      <c r="C46" s="528" t="s">
        <v>55</v>
      </c>
      <c r="D46" s="528" t="s">
        <v>55</v>
      </c>
      <c r="E46" s="528" t="s">
        <v>55</v>
      </c>
      <c r="F46" s="528" t="s">
        <v>55</v>
      </c>
      <c r="G46" s="528" t="s">
        <v>55</v>
      </c>
      <c r="H46" s="528" t="s">
        <v>55</v>
      </c>
      <c r="I46" s="528" t="s">
        <v>55</v>
      </c>
      <c r="J46" s="528" t="s">
        <v>55</v>
      </c>
      <c r="K46" s="528" t="s">
        <v>55</v>
      </c>
      <c r="L46" s="528" t="s">
        <v>55</v>
      </c>
      <c r="M46" s="528" t="s">
        <v>55</v>
      </c>
      <c r="N46" s="528" t="s">
        <v>55</v>
      </c>
      <c r="O46" s="528" t="s">
        <v>55</v>
      </c>
      <c r="P46" s="528" t="s">
        <v>55</v>
      </c>
      <c r="Q46" s="528" t="s">
        <v>55</v>
      </c>
      <c r="R46" s="528" t="s">
        <v>55</v>
      </c>
      <c r="S46" s="528" t="s">
        <v>55</v>
      </c>
      <c r="T46" s="528" t="s">
        <v>55</v>
      </c>
      <c r="U46" s="528" t="s">
        <v>55</v>
      </c>
      <c r="V46" s="528" t="s">
        <v>55</v>
      </c>
      <c r="W46" s="528" t="s">
        <v>55</v>
      </c>
      <c r="X46" s="528" t="s">
        <v>55</v>
      </c>
      <c r="Y46" s="528" t="s">
        <v>55</v>
      </c>
      <c r="Z46" s="528" t="s">
        <v>55</v>
      </c>
      <c r="AA46" s="528" t="s">
        <v>55</v>
      </c>
      <c r="AB46" s="528" t="s">
        <v>55</v>
      </c>
      <c r="AC46" s="528" t="s">
        <v>55</v>
      </c>
      <c r="AD46" s="528" t="s">
        <v>55</v>
      </c>
      <c r="AE46" s="528" t="s">
        <v>55</v>
      </c>
      <c r="AF46" s="528" t="s">
        <v>55</v>
      </c>
      <c r="AG46" s="528" t="s">
        <v>55</v>
      </c>
      <c r="AH46" s="528" t="s">
        <v>55</v>
      </c>
      <c r="AI46" s="528" t="s">
        <v>55</v>
      </c>
      <c r="AJ46" s="528" t="s">
        <v>55</v>
      </c>
      <c r="AK46" s="528" t="s">
        <v>55</v>
      </c>
      <c r="AL46" s="528" t="s">
        <v>55</v>
      </c>
      <c r="AM46" s="528" t="s">
        <v>55</v>
      </c>
      <c r="AN46" s="528" t="s">
        <v>55</v>
      </c>
      <c r="AO46" s="528" t="s">
        <v>55</v>
      </c>
      <c r="AP46" s="528" t="s">
        <v>55</v>
      </c>
      <c r="AQ46" s="528" t="s">
        <v>55</v>
      </c>
      <c r="AR46" s="528" t="s">
        <v>55</v>
      </c>
      <c r="AS46" s="528" t="s">
        <v>55</v>
      </c>
      <c r="AT46" s="528" t="s">
        <v>55</v>
      </c>
      <c r="AU46" s="528" t="s">
        <v>55</v>
      </c>
      <c r="AV46" s="528" t="s">
        <v>55</v>
      </c>
      <c r="AW46" s="528" t="s">
        <v>55</v>
      </c>
      <c r="AX46" s="528" t="s">
        <v>55</v>
      </c>
      <c r="AY46" s="528" t="s">
        <v>55</v>
      </c>
      <c r="AZ46" s="528" t="s">
        <v>55</v>
      </c>
      <c r="BA46" s="528" t="s">
        <v>55</v>
      </c>
      <c r="BB46" s="528" t="s">
        <v>55</v>
      </c>
      <c r="BC46" s="528" t="s">
        <v>55</v>
      </c>
      <c r="BD46" s="528" t="s">
        <v>55</v>
      </c>
      <c r="BE46" s="528" t="s">
        <v>55</v>
      </c>
      <c r="BF46" s="528" t="s">
        <v>55</v>
      </c>
      <c r="BG46" s="528" t="s">
        <v>55</v>
      </c>
      <c r="BH46" s="528" t="s">
        <v>55</v>
      </c>
      <c r="BI46" s="528" t="s">
        <v>55</v>
      </c>
      <c r="BJ46" s="528" t="s">
        <v>55</v>
      </c>
      <c r="BK46" s="528" t="s">
        <v>55</v>
      </c>
      <c r="BL46" s="528" t="s">
        <v>55</v>
      </c>
      <c r="BM46" s="528" t="s">
        <v>55</v>
      </c>
      <c r="BN46" s="528" t="s">
        <v>55</v>
      </c>
      <c r="BO46" s="528" t="s">
        <v>55</v>
      </c>
      <c r="BP46" s="528" t="s">
        <v>55</v>
      </c>
      <c r="BQ46" s="528" t="s">
        <v>55</v>
      </c>
      <c r="BR46" s="528" t="s">
        <v>55</v>
      </c>
      <c r="BS46" s="528" t="s">
        <v>55</v>
      </c>
      <c r="BT46" s="528" t="s">
        <v>55</v>
      </c>
      <c r="BU46" s="528" t="s">
        <v>55</v>
      </c>
      <c r="BV46" s="528" t="s">
        <v>55</v>
      </c>
      <c r="BW46" s="528" t="s">
        <v>55</v>
      </c>
      <c r="BX46" s="528" t="s">
        <v>55</v>
      </c>
      <c r="BY46" s="528" t="s">
        <v>55</v>
      </c>
      <c r="BZ46" s="528" t="s">
        <v>55</v>
      </c>
      <c r="CA46" s="528" t="s">
        <v>55</v>
      </c>
      <c r="CB46" s="528" t="s">
        <v>55</v>
      </c>
      <c r="CC46" s="528" t="s">
        <v>55</v>
      </c>
      <c r="CD46" s="528" t="s">
        <v>55</v>
      </c>
      <c r="CE46" s="528" t="s">
        <v>55</v>
      </c>
      <c r="CF46" s="528" t="s">
        <v>55</v>
      </c>
      <c r="CG46" s="528" t="s">
        <v>55</v>
      </c>
      <c r="CH46" s="528" t="s">
        <v>55</v>
      </c>
      <c r="CI46" s="528" t="s">
        <v>55</v>
      </c>
      <c r="CJ46" s="528" t="s">
        <v>55</v>
      </c>
      <c r="CK46" s="528" t="s">
        <v>55</v>
      </c>
      <c r="CL46" s="528" t="s">
        <v>55</v>
      </c>
      <c r="CM46" s="528" t="s">
        <v>55</v>
      </c>
      <c r="CN46" s="528" t="s">
        <v>55</v>
      </c>
      <c r="CO46" s="528" t="s">
        <v>55</v>
      </c>
      <c r="CP46" s="528" t="s">
        <v>55</v>
      </c>
      <c r="CQ46" s="528" t="s">
        <v>55</v>
      </c>
      <c r="CR46" s="528" t="s">
        <v>55</v>
      </c>
      <c r="CS46" s="528" t="s">
        <v>55</v>
      </c>
    </row>
    <row r="47" spans="1:97" customFormat="1" x14ac:dyDescent="0.2">
      <c r="A47" s="506" t="s">
        <v>219</v>
      </c>
      <c r="B47" s="528" t="s">
        <v>55</v>
      </c>
      <c r="C47" s="528" t="s">
        <v>55</v>
      </c>
      <c r="D47" s="528" t="s">
        <v>55</v>
      </c>
      <c r="E47" s="528" t="s">
        <v>55</v>
      </c>
      <c r="F47" s="528" t="s">
        <v>55</v>
      </c>
      <c r="G47" s="528" t="s">
        <v>55</v>
      </c>
      <c r="H47" s="528" t="s">
        <v>55</v>
      </c>
      <c r="I47" s="528" t="s">
        <v>55</v>
      </c>
      <c r="J47" s="528" t="s">
        <v>55</v>
      </c>
      <c r="K47" s="528" t="s">
        <v>55</v>
      </c>
      <c r="L47" s="528" t="s">
        <v>55</v>
      </c>
      <c r="M47" s="528" t="s">
        <v>55</v>
      </c>
      <c r="N47" s="528" t="s">
        <v>55</v>
      </c>
      <c r="O47" s="528" t="s">
        <v>55</v>
      </c>
      <c r="P47" s="528" t="s">
        <v>55</v>
      </c>
      <c r="Q47" s="528" t="s">
        <v>55</v>
      </c>
      <c r="R47" s="528" t="s">
        <v>55</v>
      </c>
      <c r="S47" s="528" t="s">
        <v>55</v>
      </c>
      <c r="T47" s="528" t="s">
        <v>55</v>
      </c>
      <c r="U47" s="528" t="s">
        <v>55</v>
      </c>
      <c r="V47" s="528" t="s">
        <v>55</v>
      </c>
      <c r="W47" s="528" t="s">
        <v>55</v>
      </c>
      <c r="X47" s="528" t="s">
        <v>55</v>
      </c>
      <c r="Y47" s="528" t="s">
        <v>55</v>
      </c>
      <c r="Z47" s="528" t="s">
        <v>55</v>
      </c>
      <c r="AA47" s="528" t="s">
        <v>55</v>
      </c>
      <c r="AB47" s="528" t="s">
        <v>55</v>
      </c>
      <c r="AC47" s="528" t="s">
        <v>55</v>
      </c>
      <c r="AD47" s="528" t="s">
        <v>55</v>
      </c>
      <c r="AE47" s="528" t="s">
        <v>55</v>
      </c>
      <c r="AF47" s="528" t="s">
        <v>55</v>
      </c>
      <c r="AG47" s="528" t="s">
        <v>55</v>
      </c>
      <c r="AH47" s="528" t="s">
        <v>55</v>
      </c>
      <c r="AI47" s="528" t="s">
        <v>55</v>
      </c>
      <c r="AJ47" s="528" t="s">
        <v>55</v>
      </c>
      <c r="AK47" s="528" t="s">
        <v>55</v>
      </c>
      <c r="AL47" s="528" t="s">
        <v>55</v>
      </c>
      <c r="AM47" s="528" t="s">
        <v>55</v>
      </c>
      <c r="AN47" s="528" t="s">
        <v>55</v>
      </c>
      <c r="AO47" s="528" t="s">
        <v>55</v>
      </c>
      <c r="AP47" s="528" t="s">
        <v>55</v>
      </c>
      <c r="AQ47" s="528" t="s">
        <v>55</v>
      </c>
      <c r="AR47" s="528" t="s">
        <v>55</v>
      </c>
      <c r="AS47" s="528" t="s">
        <v>55</v>
      </c>
      <c r="AT47" s="528" t="s">
        <v>55</v>
      </c>
      <c r="AU47" s="528" t="s">
        <v>55</v>
      </c>
      <c r="AV47" s="528" t="s">
        <v>55</v>
      </c>
      <c r="AW47" s="528" t="s">
        <v>55</v>
      </c>
      <c r="AX47" s="528" t="s">
        <v>55</v>
      </c>
      <c r="AY47" s="528" t="s">
        <v>55</v>
      </c>
      <c r="AZ47" s="528" t="s">
        <v>55</v>
      </c>
      <c r="BA47" s="528" t="s">
        <v>55</v>
      </c>
      <c r="BB47" s="528" t="s">
        <v>55</v>
      </c>
      <c r="BC47" s="528" t="s">
        <v>55</v>
      </c>
      <c r="BD47" s="528" t="s">
        <v>55</v>
      </c>
      <c r="BE47" s="528" t="s">
        <v>55</v>
      </c>
      <c r="BF47" s="528" t="s">
        <v>55</v>
      </c>
      <c r="BG47" s="528" t="s">
        <v>55</v>
      </c>
      <c r="BH47" s="528" t="s">
        <v>55</v>
      </c>
      <c r="BI47" s="528" t="s">
        <v>55</v>
      </c>
      <c r="BJ47" s="528" t="s">
        <v>55</v>
      </c>
      <c r="BK47" s="528" t="s">
        <v>55</v>
      </c>
      <c r="BL47" s="528" t="s">
        <v>55</v>
      </c>
      <c r="BM47" s="528" t="s">
        <v>55</v>
      </c>
      <c r="BN47" s="528" t="s">
        <v>55</v>
      </c>
      <c r="BO47" s="528" t="s">
        <v>55</v>
      </c>
      <c r="BP47" s="528" t="s">
        <v>55</v>
      </c>
      <c r="BQ47" s="528" t="s">
        <v>55</v>
      </c>
      <c r="BR47" s="528" t="s">
        <v>55</v>
      </c>
      <c r="BS47" s="528" t="s">
        <v>55</v>
      </c>
      <c r="BT47" s="528" t="s">
        <v>55</v>
      </c>
      <c r="BU47" s="528" t="s">
        <v>55</v>
      </c>
      <c r="BV47" s="528" t="s">
        <v>55</v>
      </c>
      <c r="BW47" s="528" t="s">
        <v>55</v>
      </c>
      <c r="BX47" s="528" t="s">
        <v>55</v>
      </c>
      <c r="BY47" s="528" t="s">
        <v>55</v>
      </c>
      <c r="BZ47" s="528" t="s">
        <v>55</v>
      </c>
      <c r="CA47" s="528" t="s">
        <v>55</v>
      </c>
      <c r="CB47" s="528" t="s">
        <v>55</v>
      </c>
      <c r="CC47" s="528" t="s">
        <v>55</v>
      </c>
      <c r="CD47" s="528" t="s">
        <v>55</v>
      </c>
      <c r="CE47" s="528" t="s">
        <v>55</v>
      </c>
      <c r="CF47" s="528" t="s">
        <v>55</v>
      </c>
      <c r="CG47" s="528" t="s">
        <v>55</v>
      </c>
      <c r="CH47" s="528" t="s">
        <v>55</v>
      </c>
      <c r="CI47" s="528" t="s">
        <v>55</v>
      </c>
      <c r="CJ47" s="528" t="s">
        <v>55</v>
      </c>
      <c r="CK47" s="528" t="s">
        <v>55</v>
      </c>
      <c r="CL47" s="528" t="s">
        <v>55</v>
      </c>
      <c r="CM47" s="528" t="s">
        <v>55</v>
      </c>
      <c r="CN47" s="528" t="s">
        <v>55</v>
      </c>
      <c r="CO47" s="528" t="s">
        <v>55</v>
      </c>
      <c r="CP47" s="528" t="s">
        <v>55</v>
      </c>
      <c r="CQ47" s="528" t="s">
        <v>55</v>
      </c>
      <c r="CR47" s="528" t="s">
        <v>55</v>
      </c>
      <c r="CS47" s="528" t="s">
        <v>55</v>
      </c>
    </row>
    <row r="48" spans="1:97" customFormat="1" x14ac:dyDescent="0.2">
      <c r="A48" s="506" t="s">
        <v>220</v>
      </c>
      <c r="B48" s="528" t="s">
        <v>55</v>
      </c>
      <c r="C48" s="528" t="s">
        <v>55</v>
      </c>
      <c r="D48" s="528" t="s">
        <v>55</v>
      </c>
      <c r="E48" s="528" t="s">
        <v>55</v>
      </c>
      <c r="F48" s="528" t="s">
        <v>55</v>
      </c>
      <c r="G48" s="528" t="s">
        <v>55</v>
      </c>
      <c r="H48" s="528" t="s">
        <v>55</v>
      </c>
      <c r="I48" s="528" t="s">
        <v>55</v>
      </c>
      <c r="J48" s="528" t="s">
        <v>55</v>
      </c>
      <c r="K48" s="528" t="s">
        <v>55</v>
      </c>
      <c r="L48" s="528" t="s">
        <v>55</v>
      </c>
      <c r="M48" s="528" t="s">
        <v>55</v>
      </c>
      <c r="N48" s="528" t="s">
        <v>55</v>
      </c>
      <c r="O48" s="528" t="s">
        <v>55</v>
      </c>
      <c r="P48" s="528" t="s">
        <v>55</v>
      </c>
      <c r="Q48" s="528" t="s">
        <v>55</v>
      </c>
      <c r="R48" s="528" t="s">
        <v>55</v>
      </c>
      <c r="S48" s="528" t="s">
        <v>55</v>
      </c>
      <c r="T48" s="528" t="s">
        <v>55</v>
      </c>
      <c r="U48" s="528" t="s">
        <v>55</v>
      </c>
      <c r="V48" s="528" t="s">
        <v>55</v>
      </c>
      <c r="W48" s="528" t="s">
        <v>55</v>
      </c>
      <c r="X48" s="528" t="s">
        <v>55</v>
      </c>
      <c r="Y48" s="528" t="s">
        <v>55</v>
      </c>
      <c r="Z48" s="528" t="s">
        <v>55</v>
      </c>
      <c r="AA48" s="528" t="s">
        <v>55</v>
      </c>
      <c r="AB48" s="528" t="s">
        <v>55</v>
      </c>
      <c r="AC48" s="528" t="s">
        <v>55</v>
      </c>
      <c r="AD48" s="528" t="s">
        <v>55</v>
      </c>
      <c r="AE48" s="528" t="s">
        <v>55</v>
      </c>
      <c r="AF48" s="528" t="s">
        <v>55</v>
      </c>
      <c r="AG48" s="528" t="s">
        <v>55</v>
      </c>
      <c r="AH48" s="528" t="s">
        <v>55</v>
      </c>
      <c r="AI48" s="528" t="s">
        <v>55</v>
      </c>
      <c r="AJ48" s="528" t="s">
        <v>55</v>
      </c>
      <c r="AK48" s="528" t="s">
        <v>55</v>
      </c>
      <c r="AL48" s="528" t="s">
        <v>55</v>
      </c>
      <c r="AM48" s="528" t="s">
        <v>55</v>
      </c>
      <c r="AN48" s="528" t="s">
        <v>55</v>
      </c>
      <c r="AO48" s="528" t="s">
        <v>55</v>
      </c>
      <c r="AP48" s="528" t="s">
        <v>55</v>
      </c>
      <c r="AQ48" s="528" t="s">
        <v>55</v>
      </c>
      <c r="AR48" s="528" t="s">
        <v>55</v>
      </c>
      <c r="AS48" s="528" t="s">
        <v>55</v>
      </c>
      <c r="AT48" s="528" t="s">
        <v>55</v>
      </c>
      <c r="AU48" s="528" t="s">
        <v>55</v>
      </c>
      <c r="AV48" s="528" t="s">
        <v>55</v>
      </c>
      <c r="AW48" s="528" t="s">
        <v>55</v>
      </c>
      <c r="AX48" s="528" t="s">
        <v>55</v>
      </c>
      <c r="AY48" s="528" t="s">
        <v>55</v>
      </c>
      <c r="AZ48" s="528" t="s">
        <v>55</v>
      </c>
      <c r="BA48" s="528" t="s">
        <v>55</v>
      </c>
      <c r="BB48" s="528" t="s">
        <v>55</v>
      </c>
      <c r="BC48" s="528" t="s">
        <v>55</v>
      </c>
      <c r="BD48" s="528" t="s">
        <v>55</v>
      </c>
      <c r="BE48" s="528" t="s">
        <v>55</v>
      </c>
      <c r="BF48" s="528" t="s">
        <v>55</v>
      </c>
      <c r="BG48" s="528" t="s">
        <v>55</v>
      </c>
      <c r="BH48" s="528" t="s">
        <v>55</v>
      </c>
      <c r="BI48" s="528" t="s">
        <v>55</v>
      </c>
      <c r="BJ48" s="528" t="s">
        <v>55</v>
      </c>
      <c r="BK48" s="528" t="s">
        <v>55</v>
      </c>
      <c r="BL48" s="528" t="s">
        <v>55</v>
      </c>
      <c r="BM48" s="528" t="s">
        <v>55</v>
      </c>
      <c r="BN48" s="528" t="s">
        <v>55</v>
      </c>
      <c r="BO48" s="528" t="s">
        <v>55</v>
      </c>
      <c r="BP48" s="528" t="s">
        <v>55</v>
      </c>
      <c r="BQ48" s="528" t="s">
        <v>55</v>
      </c>
      <c r="BR48" s="528" t="s">
        <v>55</v>
      </c>
      <c r="BS48" s="528" t="s">
        <v>55</v>
      </c>
      <c r="BT48" s="528" t="s">
        <v>55</v>
      </c>
      <c r="BU48" s="528" t="s">
        <v>55</v>
      </c>
      <c r="BV48" s="528" t="s">
        <v>55</v>
      </c>
      <c r="BW48" s="528" t="s">
        <v>55</v>
      </c>
      <c r="BX48" s="528" t="s">
        <v>55</v>
      </c>
      <c r="BY48" s="528" t="s">
        <v>55</v>
      </c>
      <c r="BZ48" s="528" t="s">
        <v>55</v>
      </c>
      <c r="CA48" s="528" t="s">
        <v>55</v>
      </c>
      <c r="CB48" s="528" t="s">
        <v>55</v>
      </c>
      <c r="CC48" s="528" t="s">
        <v>55</v>
      </c>
      <c r="CD48" s="528" t="s">
        <v>55</v>
      </c>
      <c r="CE48" s="528" t="s">
        <v>55</v>
      </c>
      <c r="CF48" s="528" t="s">
        <v>55</v>
      </c>
      <c r="CG48" s="528" t="s">
        <v>55</v>
      </c>
      <c r="CH48" s="528" t="s">
        <v>55</v>
      </c>
      <c r="CI48" s="528" t="s">
        <v>55</v>
      </c>
      <c r="CJ48" s="528" t="s">
        <v>55</v>
      </c>
      <c r="CK48" s="528" t="s">
        <v>55</v>
      </c>
      <c r="CL48" s="528" t="s">
        <v>55</v>
      </c>
      <c r="CM48" s="528" t="s">
        <v>55</v>
      </c>
      <c r="CN48" s="528" t="s">
        <v>55</v>
      </c>
      <c r="CO48" s="528" t="s">
        <v>55</v>
      </c>
      <c r="CP48" s="528" t="s">
        <v>55</v>
      </c>
      <c r="CQ48" s="528" t="s">
        <v>55</v>
      </c>
      <c r="CR48" s="528" t="s">
        <v>55</v>
      </c>
      <c r="CS48" s="528" t="s">
        <v>55</v>
      </c>
    </row>
    <row r="49" spans="1:97" customFormat="1" x14ac:dyDescent="0.2">
      <c r="A49" s="514" t="s">
        <v>221</v>
      </c>
      <c r="B49" s="532" t="s">
        <v>55</v>
      </c>
      <c r="C49" s="532" t="s">
        <v>55</v>
      </c>
      <c r="D49" s="532" t="s">
        <v>55</v>
      </c>
      <c r="E49" s="532" t="s">
        <v>55</v>
      </c>
      <c r="F49" s="532" t="s">
        <v>55</v>
      </c>
      <c r="G49" s="532" t="s">
        <v>55</v>
      </c>
      <c r="H49" s="532" t="s">
        <v>55</v>
      </c>
      <c r="I49" s="532" t="s">
        <v>55</v>
      </c>
      <c r="J49" s="532" t="s">
        <v>55</v>
      </c>
      <c r="K49" s="532" t="s">
        <v>55</v>
      </c>
      <c r="L49" s="532" t="s">
        <v>55</v>
      </c>
      <c r="M49" s="532" t="s">
        <v>55</v>
      </c>
      <c r="N49" s="532" t="s">
        <v>55</v>
      </c>
      <c r="O49" s="532" t="s">
        <v>55</v>
      </c>
      <c r="P49" s="532" t="s">
        <v>55</v>
      </c>
      <c r="Q49" s="532" t="s">
        <v>55</v>
      </c>
      <c r="R49" s="532" t="s">
        <v>55</v>
      </c>
      <c r="S49" s="532" t="s">
        <v>55</v>
      </c>
      <c r="T49" s="532" t="s">
        <v>55</v>
      </c>
      <c r="U49" s="532" t="s">
        <v>55</v>
      </c>
      <c r="V49" s="532" t="s">
        <v>55</v>
      </c>
      <c r="W49" s="532" t="s">
        <v>55</v>
      </c>
      <c r="X49" s="532" t="s">
        <v>55</v>
      </c>
      <c r="Y49" s="532" t="s">
        <v>55</v>
      </c>
      <c r="Z49" s="532" t="s">
        <v>55</v>
      </c>
      <c r="AA49" s="532" t="s">
        <v>55</v>
      </c>
      <c r="AB49" s="532" t="s">
        <v>55</v>
      </c>
      <c r="AC49" s="532" t="s">
        <v>55</v>
      </c>
      <c r="AD49" s="532" t="s">
        <v>55</v>
      </c>
      <c r="AE49" s="532" t="s">
        <v>55</v>
      </c>
      <c r="AF49" s="532" t="s">
        <v>55</v>
      </c>
      <c r="AG49" s="532" t="s">
        <v>55</v>
      </c>
      <c r="AH49" s="532" t="s">
        <v>55</v>
      </c>
      <c r="AI49" s="532" t="s">
        <v>55</v>
      </c>
      <c r="AJ49" s="532" t="s">
        <v>55</v>
      </c>
      <c r="AK49" s="532" t="s">
        <v>55</v>
      </c>
      <c r="AL49" s="532" t="s">
        <v>55</v>
      </c>
      <c r="AM49" s="532" t="s">
        <v>55</v>
      </c>
      <c r="AN49" s="532" t="s">
        <v>55</v>
      </c>
      <c r="AO49" s="532" t="s">
        <v>55</v>
      </c>
      <c r="AP49" s="532" t="s">
        <v>55</v>
      </c>
      <c r="AQ49" s="532" t="s">
        <v>55</v>
      </c>
      <c r="AR49" s="532" t="s">
        <v>55</v>
      </c>
      <c r="AS49" s="532" t="s">
        <v>55</v>
      </c>
      <c r="AT49" s="532" t="s">
        <v>55</v>
      </c>
      <c r="AU49" s="532" t="s">
        <v>55</v>
      </c>
      <c r="AV49" s="532" t="s">
        <v>55</v>
      </c>
      <c r="AW49" s="532" t="s">
        <v>55</v>
      </c>
      <c r="AX49" s="532" t="s">
        <v>55</v>
      </c>
      <c r="AY49" s="532" t="s">
        <v>55</v>
      </c>
      <c r="AZ49" s="532" t="s">
        <v>55</v>
      </c>
      <c r="BA49" s="532" t="s">
        <v>55</v>
      </c>
      <c r="BB49" s="532" t="s">
        <v>55</v>
      </c>
      <c r="BC49" s="532" t="s">
        <v>55</v>
      </c>
      <c r="BD49" s="532" t="s">
        <v>55</v>
      </c>
      <c r="BE49" s="532" t="s">
        <v>55</v>
      </c>
      <c r="BF49" s="532" t="s">
        <v>55</v>
      </c>
      <c r="BG49" s="532" t="s">
        <v>55</v>
      </c>
      <c r="BH49" s="532" t="s">
        <v>55</v>
      </c>
      <c r="BI49" s="532" t="s">
        <v>55</v>
      </c>
      <c r="BJ49" s="532" t="s">
        <v>55</v>
      </c>
      <c r="BK49" s="532" t="s">
        <v>55</v>
      </c>
      <c r="BL49" s="532" t="s">
        <v>55</v>
      </c>
      <c r="BM49" s="532" t="s">
        <v>55</v>
      </c>
      <c r="BN49" s="532" t="s">
        <v>55</v>
      </c>
      <c r="BO49" s="532" t="s">
        <v>55</v>
      </c>
      <c r="BP49" s="532" t="s">
        <v>55</v>
      </c>
      <c r="BQ49" s="532" t="s">
        <v>55</v>
      </c>
      <c r="BR49" s="532" t="s">
        <v>55</v>
      </c>
      <c r="BS49" s="532" t="s">
        <v>55</v>
      </c>
      <c r="BT49" s="532" t="s">
        <v>55</v>
      </c>
      <c r="BU49" s="532" t="s">
        <v>55</v>
      </c>
      <c r="BV49" s="532" t="s">
        <v>55</v>
      </c>
      <c r="BW49" s="532" t="s">
        <v>55</v>
      </c>
      <c r="BX49" s="532" t="s">
        <v>55</v>
      </c>
      <c r="BY49" s="532" t="s">
        <v>55</v>
      </c>
      <c r="BZ49" s="532" t="s">
        <v>55</v>
      </c>
      <c r="CA49" s="532" t="s">
        <v>55</v>
      </c>
      <c r="CB49" s="532" t="s">
        <v>55</v>
      </c>
      <c r="CC49" s="532" t="s">
        <v>55</v>
      </c>
      <c r="CD49" s="532" t="s">
        <v>55</v>
      </c>
      <c r="CE49" s="532" t="s">
        <v>55</v>
      </c>
      <c r="CF49" s="532" t="s">
        <v>55</v>
      </c>
      <c r="CG49" s="532" t="s">
        <v>55</v>
      </c>
      <c r="CH49" s="532" t="s">
        <v>55</v>
      </c>
      <c r="CI49" s="532" t="s">
        <v>55</v>
      </c>
      <c r="CJ49" s="532" t="s">
        <v>55</v>
      </c>
      <c r="CK49" s="532" t="s">
        <v>55</v>
      </c>
      <c r="CL49" s="532" t="s">
        <v>55</v>
      </c>
      <c r="CM49" s="532" t="s">
        <v>55</v>
      </c>
      <c r="CN49" s="532" t="s">
        <v>55</v>
      </c>
      <c r="CO49" s="532" t="s">
        <v>55</v>
      </c>
      <c r="CP49" s="532" t="s">
        <v>55</v>
      </c>
      <c r="CQ49" s="532" t="s">
        <v>55</v>
      </c>
      <c r="CR49" s="532" t="s">
        <v>55</v>
      </c>
      <c r="CS49" s="532" t="s">
        <v>55</v>
      </c>
    </row>
    <row r="50" spans="1:97" x14ac:dyDescent="0.2">
      <c r="A50" s="38"/>
      <c r="AC50" s="188"/>
      <c r="AO50" s="188"/>
      <c r="AP50" s="188"/>
      <c r="AQ50" s="188"/>
      <c r="AR50" s="188"/>
    </row>
    <row r="51" spans="1:97" x14ac:dyDescent="0.2">
      <c r="A51" s="273" t="s">
        <v>749</v>
      </c>
      <c r="AC51" s="188"/>
      <c r="AO51" s="188"/>
      <c r="AP51" s="188"/>
      <c r="AQ51" s="188"/>
      <c r="AR51" s="188"/>
    </row>
    <row r="52" spans="1:97" x14ac:dyDescent="0.2">
      <c r="A52" s="38"/>
      <c r="AC52" s="188"/>
      <c r="AO52" s="188"/>
      <c r="AP52" s="188"/>
      <c r="AQ52" s="188"/>
      <c r="AR52" s="188"/>
    </row>
    <row r="53" spans="1:97" x14ac:dyDescent="0.2">
      <c r="A53" s="38"/>
      <c r="AC53" s="188"/>
      <c r="AO53" s="188"/>
      <c r="AP53" s="188"/>
      <c r="AQ53" s="188"/>
      <c r="AR53" s="188"/>
    </row>
    <row r="54" spans="1:97" x14ac:dyDescent="0.2">
      <c r="A54" s="38"/>
      <c r="AC54" s="188"/>
      <c r="AO54" s="188"/>
      <c r="AP54" s="188"/>
      <c r="AQ54" s="188"/>
      <c r="AR54" s="188"/>
    </row>
    <row r="55" spans="1:97" x14ac:dyDescent="0.2">
      <c r="AC55" s="188"/>
      <c r="AO55" s="188"/>
      <c r="AP55" s="188"/>
      <c r="AQ55" s="188"/>
      <c r="AR55" s="188"/>
    </row>
  </sheetData>
  <sheetProtection sheet="1" objects="1" scenarios="1"/>
  <phoneticPr fontId="0" type="noConversion"/>
  <pageMargins left="0.75" right="0.75" top="0.5" bottom="0.5" header="0.5" footer="0.5"/>
  <pageSetup scale="11" orientation="landscape" horizontalDpi="300" verticalDpi="300"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
  <dimension ref="A1:IV55"/>
  <sheetViews>
    <sheetView zoomScaleNormal="100" workbookViewId="0">
      <pane xSplit="1" ySplit="4" topLeftCell="B5" activePane="bottomRight" state="frozen"/>
      <selection activeCell="CS5" sqref="CS5"/>
      <selection pane="topRight" activeCell="CS5" sqref="CS5"/>
      <selection pane="bottomLeft" activeCell="CS5" sqref="CS5"/>
      <selection pane="bottomRight"/>
    </sheetView>
  </sheetViews>
  <sheetFormatPr defaultRowHeight="12.75" x14ac:dyDescent="0.2"/>
  <cols>
    <col min="1" max="1" width="57.140625" style="56" customWidth="1"/>
    <col min="2" max="85" width="10.5703125" style="50" customWidth="1"/>
    <col min="86" max="16384" width="9.140625" style="50"/>
  </cols>
  <sheetData>
    <row r="1" spans="1:256" customFormat="1" x14ac:dyDescent="0.2">
      <c r="A1" s="220" t="s">
        <v>920</v>
      </c>
      <c r="B1" s="144"/>
    </row>
    <row r="2" spans="1:256" customFormat="1" ht="18" x14ac:dyDescent="0.2">
      <c r="A2" s="296" t="str">
        <f>CWSOutcomes_DynamicCompare!A1</f>
        <v>CWS Outcomes System Summary for the Northern Region--v1231</v>
      </c>
      <c r="B2" s="144"/>
      <c r="C2" s="144"/>
      <c r="D2" s="144"/>
      <c r="E2" s="144"/>
      <c r="F2" s="144"/>
      <c r="G2" s="144"/>
      <c r="H2" s="144"/>
      <c r="I2" s="144"/>
      <c r="J2" s="144"/>
      <c r="K2" s="144"/>
      <c r="L2" s="144"/>
      <c r="M2" s="144"/>
      <c r="N2" s="144"/>
      <c r="O2" s="144"/>
      <c r="P2" s="144"/>
      <c r="Q2" s="144"/>
      <c r="R2" s="144"/>
    </row>
    <row r="3" spans="1:256" customFormat="1" ht="18" x14ac:dyDescent="0.2">
      <c r="A3" s="296" t="str">
        <f>"California Performance. " &amp; CWSOutcomes_CompareToBaseline!A2</f>
        <v>California Performance. Agency: Child Welfare. Report publication: Jan 2024. Data extract: Q3 2023.</v>
      </c>
    </row>
    <row r="4" spans="1:256" s="54" customFormat="1" x14ac:dyDescent="0.2">
      <c r="A4" s="123" t="s">
        <v>3</v>
      </c>
      <c r="B4" s="52" t="s">
        <v>763</v>
      </c>
      <c r="C4" s="52" t="s">
        <v>764</v>
      </c>
      <c r="D4" s="52" t="s">
        <v>765</v>
      </c>
      <c r="E4" s="52" t="s">
        <v>766</v>
      </c>
      <c r="F4" s="52" t="s">
        <v>767</v>
      </c>
      <c r="G4" s="52" t="s">
        <v>768</v>
      </c>
      <c r="H4" s="52" t="s">
        <v>769</v>
      </c>
      <c r="I4" s="52" t="s">
        <v>770</v>
      </c>
      <c r="J4" s="52" t="s">
        <v>771</v>
      </c>
      <c r="K4" s="52" t="s">
        <v>772</v>
      </c>
      <c r="L4" s="52" t="s">
        <v>773</v>
      </c>
      <c r="M4" s="52" t="s">
        <v>774</v>
      </c>
      <c r="N4" s="52" t="s">
        <v>775</v>
      </c>
      <c r="O4" s="52" t="s">
        <v>776</v>
      </c>
      <c r="P4" s="52" t="s">
        <v>777</v>
      </c>
      <c r="Q4" s="52" t="s">
        <v>778</v>
      </c>
      <c r="R4" s="52" t="s">
        <v>779</v>
      </c>
      <c r="S4" s="52" t="s">
        <v>780</v>
      </c>
      <c r="T4" s="52" t="s">
        <v>781</v>
      </c>
      <c r="U4" s="52" t="s">
        <v>782</v>
      </c>
      <c r="V4" s="52" t="s">
        <v>783</v>
      </c>
      <c r="W4" s="52" t="s">
        <v>784</v>
      </c>
      <c r="X4" s="52" t="s">
        <v>785</v>
      </c>
      <c r="Y4" s="52" t="s">
        <v>786</v>
      </c>
      <c r="Z4" s="52" t="s">
        <v>787</v>
      </c>
      <c r="AA4" s="52" t="s">
        <v>788</v>
      </c>
      <c r="AB4" s="52" t="s">
        <v>789</v>
      </c>
      <c r="AC4" s="52" t="s">
        <v>790</v>
      </c>
      <c r="AD4" s="52" t="s">
        <v>791</v>
      </c>
      <c r="AE4" s="52" t="s">
        <v>792</v>
      </c>
      <c r="AF4" s="52" t="s">
        <v>793</v>
      </c>
      <c r="AG4" s="52" t="s">
        <v>794</v>
      </c>
      <c r="AH4" s="52" t="s">
        <v>795</v>
      </c>
      <c r="AI4" s="171" t="s">
        <v>796</v>
      </c>
      <c r="AJ4" s="171" t="s">
        <v>797</v>
      </c>
      <c r="AK4" s="171" t="s">
        <v>798</v>
      </c>
      <c r="AL4" s="171" t="s">
        <v>799</v>
      </c>
      <c r="AM4" s="171" t="s">
        <v>800</v>
      </c>
      <c r="AN4" s="171" t="s">
        <v>801</v>
      </c>
      <c r="AO4" s="171" t="s">
        <v>802</v>
      </c>
      <c r="AP4" s="171" t="s">
        <v>803</v>
      </c>
      <c r="AQ4" s="171" t="s">
        <v>804</v>
      </c>
      <c r="AR4" s="171" t="s">
        <v>805</v>
      </c>
      <c r="AS4" s="171" t="s">
        <v>806</v>
      </c>
      <c r="AT4" s="171" t="s">
        <v>807</v>
      </c>
      <c r="AU4" s="171" t="s">
        <v>808</v>
      </c>
      <c r="AV4" s="171" t="s">
        <v>809</v>
      </c>
      <c r="AW4" s="171" t="s">
        <v>810</v>
      </c>
      <c r="AX4" s="171" t="s">
        <v>811</v>
      </c>
      <c r="AY4" s="171" t="s">
        <v>812</v>
      </c>
      <c r="AZ4" s="171" t="s">
        <v>813</v>
      </c>
      <c r="BA4" s="171" t="s">
        <v>814</v>
      </c>
      <c r="BB4" s="171" t="s">
        <v>815</v>
      </c>
      <c r="BC4" s="171" t="s">
        <v>816</v>
      </c>
      <c r="BD4" s="171" t="s">
        <v>817</v>
      </c>
      <c r="BE4" s="171" t="s">
        <v>818</v>
      </c>
      <c r="BF4" s="171" t="s">
        <v>819</v>
      </c>
      <c r="BG4" s="171" t="s">
        <v>820</v>
      </c>
      <c r="BH4" s="171" t="s">
        <v>821</v>
      </c>
      <c r="BI4" s="171" t="s">
        <v>822</v>
      </c>
      <c r="BJ4" s="171" t="s">
        <v>823</v>
      </c>
      <c r="BK4" s="171" t="s">
        <v>824</v>
      </c>
      <c r="BL4" s="171" t="s">
        <v>825</v>
      </c>
      <c r="BM4" s="171" t="s">
        <v>826</v>
      </c>
      <c r="BN4" s="171" t="s">
        <v>827</v>
      </c>
      <c r="BO4" s="171" t="s">
        <v>828</v>
      </c>
      <c r="BP4" s="171" t="s">
        <v>829</v>
      </c>
      <c r="BQ4" s="171" t="s">
        <v>830</v>
      </c>
      <c r="BR4" s="171" t="s">
        <v>831</v>
      </c>
      <c r="BS4" s="171" t="s">
        <v>832</v>
      </c>
      <c r="BT4" s="171" t="s">
        <v>833</v>
      </c>
      <c r="BU4" s="171" t="s">
        <v>834</v>
      </c>
      <c r="BV4" s="171" t="s">
        <v>835</v>
      </c>
      <c r="BW4" s="171" t="s">
        <v>836</v>
      </c>
      <c r="BX4" s="171" t="s">
        <v>837</v>
      </c>
      <c r="BY4" s="171" t="s">
        <v>838</v>
      </c>
      <c r="BZ4" s="171" t="s">
        <v>839</v>
      </c>
      <c r="CA4" s="171" t="s">
        <v>840</v>
      </c>
      <c r="CB4" s="171" t="s">
        <v>841</v>
      </c>
      <c r="CC4" s="171" t="s">
        <v>842</v>
      </c>
      <c r="CD4" s="171" t="s">
        <v>843</v>
      </c>
      <c r="CE4" s="171" t="s">
        <v>844</v>
      </c>
      <c r="CF4" s="171" t="s">
        <v>845</v>
      </c>
      <c r="CG4" s="171" t="s">
        <v>846</v>
      </c>
      <c r="CH4" s="171" t="s">
        <v>847</v>
      </c>
      <c r="CI4" s="171" t="s">
        <v>848</v>
      </c>
      <c r="CJ4" s="171" t="s">
        <v>849</v>
      </c>
      <c r="CK4" s="171" t="s">
        <v>850</v>
      </c>
      <c r="CL4" s="171" t="s">
        <v>851</v>
      </c>
      <c r="CM4" s="171" t="s">
        <v>852</v>
      </c>
      <c r="CN4" s="171" t="s">
        <v>853</v>
      </c>
      <c r="CO4" s="171" t="s">
        <v>854</v>
      </c>
      <c r="CP4" s="171" t="s">
        <v>855</v>
      </c>
      <c r="CQ4" s="171" t="s">
        <v>856</v>
      </c>
      <c r="CR4" s="171" t="s">
        <v>1007</v>
      </c>
      <c r="CS4" s="171" t="s">
        <v>1025</v>
      </c>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ustomFormat="1" x14ac:dyDescent="0.2">
      <c r="A5" s="498" t="s">
        <v>907</v>
      </c>
      <c r="B5" s="522" t="s">
        <v>55</v>
      </c>
      <c r="C5" s="522" t="s">
        <v>55</v>
      </c>
      <c r="D5" s="522" t="s">
        <v>55</v>
      </c>
      <c r="E5" s="522" t="s">
        <v>55</v>
      </c>
      <c r="F5" s="522">
        <v>50.5</v>
      </c>
      <c r="G5" s="522">
        <v>50.5</v>
      </c>
      <c r="H5" s="522">
        <v>50.5</v>
      </c>
      <c r="I5" s="522">
        <v>50.5</v>
      </c>
      <c r="J5" s="522">
        <v>50.4</v>
      </c>
      <c r="K5" s="522">
        <v>50.4</v>
      </c>
      <c r="L5" s="522">
        <v>50.4</v>
      </c>
      <c r="M5" s="522">
        <v>50.4</v>
      </c>
      <c r="N5" s="522">
        <v>51.5</v>
      </c>
      <c r="O5" s="522">
        <v>51.5</v>
      </c>
      <c r="P5" s="522">
        <v>51.5</v>
      </c>
      <c r="Q5" s="522">
        <v>51.5</v>
      </c>
      <c r="R5" s="522">
        <v>51.4</v>
      </c>
      <c r="S5" s="522">
        <v>51.4</v>
      </c>
      <c r="T5" s="522">
        <v>51.4</v>
      </c>
      <c r="U5" s="522">
        <v>51.4</v>
      </c>
      <c r="V5" s="522">
        <v>51.1</v>
      </c>
      <c r="W5" s="522">
        <v>51.1</v>
      </c>
      <c r="X5" s="522">
        <v>51.1</v>
      </c>
      <c r="Y5" s="522">
        <v>51.1</v>
      </c>
      <c r="Z5" s="522">
        <v>50.2</v>
      </c>
      <c r="AA5" s="522">
        <v>50.2</v>
      </c>
      <c r="AB5" s="522">
        <v>50.2</v>
      </c>
      <c r="AC5" s="522">
        <v>50.2</v>
      </c>
      <c r="AD5" s="522">
        <v>50.4</v>
      </c>
      <c r="AE5" s="522">
        <v>50.4</v>
      </c>
      <c r="AF5" s="522">
        <v>50.4</v>
      </c>
      <c r="AG5" s="522">
        <v>50.4</v>
      </c>
      <c r="AH5" s="522">
        <v>51.4</v>
      </c>
      <c r="AI5" s="522">
        <v>51.4</v>
      </c>
      <c r="AJ5" s="522">
        <v>51.4</v>
      </c>
      <c r="AK5" s="522">
        <v>51.4</v>
      </c>
      <c r="AL5" s="522">
        <v>50.9</v>
      </c>
      <c r="AM5" s="522">
        <v>50.9</v>
      </c>
      <c r="AN5" s="522">
        <v>50.9</v>
      </c>
      <c r="AO5" s="522">
        <v>50.9</v>
      </c>
      <c r="AP5" s="522">
        <v>50.6</v>
      </c>
      <c r="AQ5" s="522">
        <v>50.6</v>
      </c>
      <c r="AR5" s="522">
        <v>50.6</v>
      </c>
      <c r="AS5" s="522">
        <v>50.6</v>
      </c>
      <c r="AT5" s="522">
        <v>51.4</v>
      </c>
      <c r="AU5" s="522">
        <v>51.4</v>
      </c>
      <c r="AV5" s="522">
        <v>51.4</v>
      </c>
      <c r="AW5" s="522">
        <v>51.4</v>
      </c>
      <c r="AX5" s="522">
        <v>51</v>
      </c>
      <c r="AY5" s="522">
        <v>51</v>
      </c>
      <c r="AZ5" s="522">
        <v>51</v>
      </c>
      <c r="BA5" s="522">
        <v>51</v>
      </c>
      <c r="BB5" s="522">
        <v>52.2</v>
      </c>
      <c r="BC5" s="522">
        <v>52.2</v>
      </c>
      <c r="BD5" s="522">
        <v>52.2</v>
      </c>
      <c r="BE5" s="522">
        <v>52.2</v>
      </c>
      <c r="BF5" s="522">
        <v>51.8</v>
      </c>
      <c r="BG5" s="522">
        <v>51.8</v>
      </c>
      <c r="BH5" s="522">
        <v>51.8</v>
      </c>
      <c r="BI5" s="522">
        <v>51.8</v>
      </c>
      <c r="BJ5" s="522">
        <v>53.5</v>
      </c>
      <c r="BK5" s="522">
        <v>53.5</v>
      </c>
      <c r="BL5" s="522">
        <v>53.5</v>
      </c>
      <c r="BM5" s="522">
        <v>53.5</v>
      </c>
      <c r="BN5" s="522">
        <v>54.1</v>
      </c>
      <c r="BO5" s="522">
        <v>54.1</v>
      </c>
      <c r="BP5" s="522">
        <v>54.1</v>
      </c>
      <c r="BQ5" s="522">
        <v>54.1</v>
      </c>
      <c r="BR5" s="522">
        <v>53.6</v>
      </c>
      <c r="BS5" s="522">
        <v>53.6</v>
      </c>
      <c r="BT5" s="522">
        <v>53.6</v>
      </c>
      <c r="BU5" s="522">
        <v>53.6</v>
      </c>
      <c r="BV5" s="522">
        <v>54.2</v>
      </c>
      <c r="BW5" s="522">
        <v>54.2</v>
      </c>
      <c r="BX5" s="522">
        <v>54.2</v>
      </c>
      <c r="BY5" s="522">
        <v>54.2</v>
      </c>
      <c r="BZ5" s="522">
        <v>53.2</v>
      </c>
      <c r="CA5" s="522">
        <v>53.2</v>
      </c>
      <c r="CB5" s="522">
        <v>53.2</v>
      </c>
      <c r="CC5" s="522">
        <v>53.2</v>
      </c>
      <c r="CD5" s="522">
        <v>52.6</v>
      </c>
      <c r="CE5" s="522">
        <v>52.6</v>
      </c>
      <c r="CF5" s="522">
        <v>52.6</v>
      </c>
      <c r="CG5" s="522">
        <v>52.6</v>
      </c>
      <c r="CH5" s="522">
        <v>43.4</v>
      </c>
      <c r="CI5" s="522">
        <v>43.4</v>
      </c>
      <c r="CJ5" s="522">
        <v>43.4</v>
      </c>
      <c r="CK5" s="522">
        <v>43.4</v>
      </c>
      <c r="CL5" s="522">
        <v>46.6</v>
      </c>
      <c r="CM5" s="522">
        <v>46.6</v>
      </c>
      <c r="CN5" s="522">
        <v>46.6</v>
      </c>
      <c r="CO5" s="522">
        <v>46.6</v>
      </c>
      <c r="CP5" s="522">
        <v>49.6</v>
      </c>
      <c r="CQ5" s="522">
        <v>49.6</v>
      </c>
      <c r="CR5" s="523">
        <v>49.6</v>
      </c>
      <c r="CS5" s="523">
        <v>49.6</v>
      </c>
    </row>
    <row r="6" spans="1:256" customFormat="1" x14ac:dyDescent="0.2">
      <c r="A6" s="498" t="s">
        <v>908</v>
      </c>
      <c r="B6" s="522" t="s">
        <v>55</v>
      </c>
      <c r="C6" s="522" t="s">
        <v>55</v>
      </c>
      <c r="D6" s="522" t="s">
        <v>55</v>
      </c>
      <c r="E6" s="522" t="s">
        <v>55</v>
      </c>
      <c r="F6" s="522">
        <v>41.7</v>
      </c>
      <c r="G6" s="522">
        <v>41.7</v>
      </c>
      <c r="H6" s="522">
        <v>41.7</v>
      </c>
      <c r="I6" s="522">
        <v>41.7</v>
      </c>
      <c r="J6" s="522">
        <v>41.7</v>
      </c>
      <c r="K6" s="522">
        <v>41.7</v>
      </c>
      <c r="L6" s="522">
        <v>41.7</v>
      </c>
      <c r="M6" s="522">
        <v>41.7</v>
      </c>
      <c r="N6" s="522">
        <v>42.6</v>
      </c>
      <c r="O6" s="522">
        <v>42.6</v>
      </c>
      <c r="P6" s="522">
        <v>42.6</v>
      </c>
      <c r="Q6" s="522">
        <v>42.6</v>
      </c>
      <c r="R6" s="522">
        <v>42.3</v>
      </c>
      <c r="S6" s="522">
        <v>42.3</v>
      </c>
      <c r="T6" s="522">
        <v>42.3</v>
      </c>
      <c r="U6" s="522">
        <v>42.3</v>
      </c>
      <c r="V6" s="522">
        <v>41.5</v>
      </c>
      <c r="W6" s="522">
        <v>41.5</v>
      </c>
      <c r="X6" s="522">
        <v>41.5</v>
      </c>
      <c r="Y6" s="522">
        <v>41.5</v>
      </c>
      <c r="Z6" s="522">
        <v>40.799999999999997</v>
      </c>
      <c r="AA6" s="522">
        <v>40.799999999999997</v>
      </c>
      <c r="AB6" s="522">
        <v>40.799999999999997</v>
      </c>
      <c r="AC6" s="522">
        <v>40.799999999999997</v>
      </c>
      <c r="AD6" s="522">
        <v>41.3</v>
      </c>
      <c r="AE6" s="522">
        <v>41.3</v>
      </c>
      <c r="AF6" s="522">
        <v>41.3</v>
      </c>
      <c r="AG6" s="522">
        <v>41.3</v>
      </c>
      <c r="AH6" s="522">
        <v>42.6</v>
      </c>
      <c r="AI6" s="522">
        <v>42.6</v>
      </c>
      <c r="AJ6" s="522">
        <v>42.6</v>
      </c>
      <c r="AK6" s="522">
        <v>42.6</v>
      </c>
      <c r="AL6" s="522">
        <v>42</v>
      </c>
      <c r="AM6" s="522">
        <v>42</v>
      </c>
      <c r="AN6" s="522">
        <v>42</v>
      </c>
      <c r="AO6" s="522">
        <v>42</v>
      </c>
      <c r="AP6" s="522">
        <v>41</v>
      </c>
      <c r="AQ6" s="522">
        <v>41</v>
      </c>
      <c r="AR6" s="522">
        <v>41</v>
      </c>
      <c r="AS6" s="522">
        <v>41</v>
      </c>
      <c r="AT6" s="522">
        <v>41.6</v>
      </c>
      <c r="AU6" s="522">
        <v>41.6</v>
      </c>
      <c r="AV6" s="522">
        <v>41.6</v>
      </c>
      <c r="AW6" s="522">
        <v>41.6</v>
      </c>
      <c r="AX6" s="522">
        <v>41.3</v>
      </c>
      <c r="AY6" s="522">
        <v>41.3</v>
      </c>
      <c r="AZ6" s="522">
        <v>41.3</v>
      </c>
      <c r="BA6" s="522">
        <v>41.3</v>
      </c>
      <c r="BB6" s="522">
        <v>41.7</v>
      </c>
      <c r="BC6" s="522">
        <v>41.7</v>
      </c>
      <c r="BD6" s="522">
        <v>41.7</v>
      </c>
      <c r="BE6" s="522">
        <v>41.7</v>
      </c>
      <c r="BF6" s="522">
        <v>40.799999999999997</v>
      </c>
      <c r="BG6" s="522">
        <v>40.799999999999997</v>
      </c>
      <c r="BH6" s="522">
        <v>40.799999999999997</v>
      </c>
      <c r="BI6" s="522">
        <v>40.799999999999997</v>
      </c>
      <c r="BJ6" s="522">
        <v>41.9</v>
      </c>
      <c r="BK6" s="522">
        <v>41.9</v>
      </c>
      <c r="BL6" s="522">
        <v>41.9</v>
      </c>
      <c r="BM6" s="522">
        <v>41.9</v>
      </c>
      <c r="BN6" s="522">
        <v>41.8</v>
      </c>
      <c r="BO6" s="522">
        <v>41.8</v>
      </c>
      <c r="BP6" s="522">
        <v>41.8</v>
      </c>
      <c r="BQ6" s="522">
        <v>41.8</v>
      </c>
      <c r="BR6" s="522">
        <v>40.6</v>
      </c>
      <c r="BS6" s="522">
        <v>40.6</v>
      </c>
      <c r="BT6" s="522">
        <v>40.6</v>
      </c>
      <c r="BU6" s="522">
        <v>40.6</v>
      </c>
      <c r="BV6" s="522">
        <v>41.1</v>
      </c>
      <c r="BW6" s="522">
        <v>41.1</v>
      </c>
      <c r="BX6" s="522">
        <v>41.1</v>
      </c>
      <c r="BY6" s="522">
        <v>41.1</v>
      </c>
      <c r="BZ6" s="522">
        <v>39.4</v>
      </c>
      <c r="CA6" s="522">
        <v>39.4</v>
      </c>
      <c r="CB6" s="522">
        <v>39.4</v>
      </c>
      <c r="CC6" s="522">
        <v>39.4</v>
      </c>
      <c r="CD6" s="522">
        <v>38.299999999999997</v>
      </c>
      <c r="CE6" s="522">
        <v>38.299999999999997</v>
      </c>
      <c r="CF6" s="522">
        <v>38.299999999999997</v>
      </c>
      <c r="CG6" s="522">
        <v>38.299999999999997</v>
      </c>
      <c r="CH6" s="522">
        <v>31.3</v>
      </c>
      <c r="CI6" s="522">
        <v>31.3</v>
      </c>
      <c r="CJ6" s="522">
        <v>31.3</v>
      </c>
      <c r="CK6" s="522">
        <v>31.3</v>
      </c>
      <c r="CL6" s="522">
        <v>33.200000000000003</v>
      </c>
      <c r="CM6" s="522">
        <v>33.200000000000003</v>
      </c>
      <c r="CN6" s="522">
        <v>33.200000000000003</v>
      </c>
      <c r="CO6" s="522">
        <v>33.200000000000003</v>
      </c>
      <c r="CP6" s="522">
        <v>34.5</v>
      </c>
      <c r="CQ6" s="522">
        <v>34.5</v>
      </c>
      <c r="CR6" s="522">
        <v>34.5</v>
      </c>
      <c r="CS6" s="522">
        <v>34.5</v>
      </c>
    </row>
    <row r="7" spans="1:256" customFormat="1" x14ac:dyDescent="0.2">
      <c r="A7" s="498" t="s">
        <v>909</v>
      </c>
      <c r="B7" s="524" t="s">
        <v>55</v>
      </c>
      <c r="C7" s="524" t="s">
        <v>55</v>
      </c>
      <c r="D7" s="524" t="s">
        <v>55</v>
      </c>
      <c r="E7" s="524" t="s">
        <v>55</v>
      </c>
      <c r="F7" s="524">
        <v>12.3</v>
      </c>
      <c r="G7" s="524">
        <v>12.3</v>
      </c>
      <c r="H7" s="524">
        <v>12.3</v>
      </c>
      <c r="I7" s="524">
        <v>12.3</v>
      </c>
      <c r="J7" s="524">
        <v>12.3</v>
      </c>
      <c r="K7" s="524">
        <v>12.3</v>
      </c>
      <c r="L7" s="524">
        <v>12.3</v>
      </c>
      <c r="M7" s="524">
        <v>12.3</v>
      </c>
      <c r="N7" s="524">
        <v>12.2</v>
      </c>
      <c r="O7" s="524">
        <v>12.2</v>
      </c>
      <c r="P7" s="524">
        <v>12.2</v>
      </c>
      <c r="Q7" s="524">
        <v>12.2</v>
      </c>
      <c r="R7" s="524">
        <v>11.7</v>
      </c>
      <c r="S7" s="524">
        <v>11.7</v>
      </c>
      <c r="T7" s="524">
        <v>11.7</v>
      </c>
      <c r="U7" s="524">
        <v>11.7</v>
      </c>
      <c r="V7" s="524">
        <v>11.6</v>
      </c>
      <c r="W7" s="524">
        <v>11.6</v>
      </c>
      <c r="X7" s="524">
        <v>11.6</v>
      </c>
      <c r="Y7" s="524">
        <v>11.6</v>
      </c>
      <c r="Z7" s="524">
        <v>11.4</v>
      </c>
      <c r="AA7" s="524">
        <v>11.4</v>
      </c>
      <c r="AB7" s="524">
        <v>11.4</v>
      </c>
      <c r="AC7" s="524">
        <v>11.4</v>
      </c>
      <c r="AD7" s="524">
        <v>11.3</v>
      </c>
      <c r="AE7" s="524">
        <v>11.3</v>
      </c>
      <c r="AF7" s="524">
        <v>11.3</v>
      </c>
      <c r="AG7" s="524">
        <v>11.3</v>
      </c>
      <c r="AH7" s="524">
        <v>11.2</v>
      </c>
      <c r="AI7" s="524">
        <v>11.2</v>
      </c>
      <c r="AJ7" s="524">
        <v>11.2</v>
      </c>
      <c r="AK7" s="524">
        <v>11.2</v>
      </c>
      <c r="AL7" s="524">
        <v>10.199999999999999</v>
      </c>
      <c r="AM7" s="524">
        <v>10.199999999999999</v>
      </c>
      <c r="AN7" s="524">
        <v>10.199999999999999</v>
      </c>
      <c r="AO7" s="524">
        <v>10.199999999999999</v>
      </c>
      <c r="AP7" s="524">
        <v>9.9</v>
      </c>
      <c r="AQ7" s="524">
        <v>9.9</v>
      </c>
      <c r="AR7" s="524">
        <v>9.9</v>
      </c>
      <c r="AS7" s="524">
        <v>9.9</v>
      </c>
      <c r="AT7" s="524">
        <v>9.5</v>
      </c>
      <c r="AU7" s="524">
        <v>9.5</v>
      </c>
      <c r="AV7" s="524">
        <v>9.5</v>
      </c>
      <c r="AW7" s="524">
        <v>9.5</v>
      </c>
      <c r="AX7" s="524">
        <v>9.4</v>
      </c>
      <c r="AY7" s="524">
        <v>9.4</v>
      </c>
      <c r="AZ7" s="524">
        <v>9.4</v>
      </c>
      <c r="BA7" s="524">
        <v>9.4</v>
      </c>
      <c r="BB7" s="524">
        <v>9.1</v>
      </c>
      <c r="BC7" s="524">
        <v>9.1</v>
      </c>
      <c r="BD7" s="524">
        <v>9.1</v>
      </c>
      <c r="BE7" s="524">
        <v>9.1</v>
      </c>
      <c r="BF7" s="524">
        <v>9</v>
      </c>
      <c r="BG7" s="524">
        <v>9</v>
      </c>
      <c r="BH7" s="524">
        <v>9</v>
      </c>
      <c r="BI7" s="524">
        <v>9</v>
      </c>
      <c r="BJ7" s="524">
        <v>8.9</v>
      </c>
      <c r="BK7" s="524">
        <v>8.9</v>
      </c>
      <c r="BL7" s="524">
        <v>8.9</v>
      </c>
      <c r="BM7" s="524">
        <v>8.9</v>
      </c>
      <c r="BN7" s="524">
        <v>8.4</v>
      </c>
      <c r="BO7" s="524">
        <v>8.4</v>
      </c>
      <c r="BP7" s="524">
        <v>8.4</v>
      </c>
      <c r="BQ7" s="524">
        <v>8.4</v>
      </c>
      <c r="BR7" s="524">
        <v>8</v>
      </c>
      <c r="BS7" s="524">
        <v>8</v>
      </c>
      <c r="BT7" s="524">
        <v>8</v>
      </c>
      <c r="BU7" s="524">
        <v>8</v>
      </c>
      <c r="BV7" s="524">
        <v>7.8</v>
      </c>
      <c r="BW7" s="524">
        <v>7.8</v>
      </c>
      <c r="BX7" s="524">
        <v>7.8</v>
      </c>
      <c r="BY7" s="524">
        <v>7.8</v>
      </c>
      <c r="BZ7" s="524">
        <v>7.6</v>
      </c>
      <c r="CA7" s="524">
        <v>7.6</v>
      </c>
      <c r="CB7" s="524">
        <v>7.6</v>
      </c>
      <c r="CC7" s="524">
        <v>7.6</v>
      </c>
      <c r="CD7" s="524">
        <v>7.7</v>
      </c>
      <c r="CE7" s="524">
        <v>7.7</v>
      </c>
      <c r="CF7" s="524">
        <v>7.7</v>
      </c>
      <c r="CG7" s="524">
        <v>7.7</v>
      </c>
      <c r="CH7" s="524">
        <v>6.8</v>
      </c>
      <c r="CI7" s="524">
        <v>6.8</v>
      </c>
      <c r="CJ7" s="524">
        <v>6.8</v>
      </c>
      <c r="CK7" s="524">
        <v>6.8</v>
      </c>
      <c r="CL7" s="524">
        <v>6.6</v>
      </c>
      <c r="CM7" s="524">
        <v>6.6</v>
      </c>
      <c r="CN7" s="524">
        <v>6.6</v>
      </c>
      <c r="CO7" s="524">
        <v>6.6</v>
      </c>
      <c r="CP7" s="524">
        <v>6.1</v>
      </c>
      <c r="CQ7" s="524">
        <v>6.1</v>
      </c>
      <c r="CR7" s="524">
        <v>6.1</v>
      </c>
      <c r="CS7" s="524">
        <v>6.1</v>
      </c>
    </row>
    <row r="8" spans="1:256" customFormat="1" x14ac:dyDescent="0.2">
      <c r="A8" s="498" t="s">
        <v>910</v>
      </c>
      <c r="B8" s="524" t="s">
        <v>55</v>
      </c>
      <c r="C8" s="524" t="s">
        <v>55</v>
      </c>
      <c r="D8" s="524" t="s">
        <v>55</v>
      </c>
      <c r="E8" s="524" t="s">
        <v>55</v>
      </c>
      <c r="F8" s="524">
        <v>3.8</v>
      </c>
      <c r="G8" s="524">
        <v>3.8</v>
      </c>
      <c r="H8" s="524">
        <v>3.8</v>
      </c>
      <c r="I8" s="524">
        <v>3.8</v>
      </c>
      <c r="J8" s="524">
        <v>3.8</v>
      </c>
      <c r="K8" s="524">
        <v>3.8</v>
      </c>
      <c r="L8" s="524">
        <v>3.8</v>
      </c>
      <c r="M8" s="524">
        <v>3.8</v>
      </c>
      <c r="N8" s="524">
        <v>3.8</v>
      </c>
      <c r="O8" s="524">
        <v>3.8</v>
      </c>
      <c r="P8" s="524">
        <v>3.8</v>
      </c>
      <c r="Q8" s="524">
        <v>3.8</v>
      </c>
      <c r="R8" s="524">
        <v>3.7</v>
      </c>
      <c r="S8" s="524">
        <v>3.7</v>
      </c>
      <c r="T8" s="524">
        <v>3.7</v>
      </c>
      <c r="U8" s="524">
        <v>3.7</v>
      </c>
      <c r="V8" s="524">
        <v>3.7</v>
      </c>
      <c r="W8" s="524">
        <v>3.7</v>
      </c>
      <c r="X8" s="524">
        <v>3.7</v>
      </c>
      <c r="Y8" s="524">
        <v>3.7</v>
      </c>
      <c r="Z8" s="524">
        <v>3.9</v>
      </c>
      <c r="AA8" s="524">
        <v>3.9</v>
      </c>
      <c r="AB8" s="524">
        <v>3.9</v>
      </c>
      <c r="AC8" s="524">
        <v>3.9</v>
      </c>
      <c r="AD8" s="524">
        <v>3.9</v>
      </c>
      <c r="AE8" s="524">
        <v>3.9</v>
      </c>
      <c r="AF8" s="524">
        <v>3.9</v>
      </c>
      <c r="AG8" s="524">
        <v>3.9</v>
      </c>
      <c r="AH8" s="524">
        <v>3.8</v>
      </c>
      <c r="AI8" s="524">
        <v>3.8</v>
      </c>
      <c r="AJ8" s="524">
        <v>3.8</v>
      </c>
      <c r="AK8" s="524">
        <v>3.8</v>
      </c>
      <c r="AL8" s="524">
        <v>3.4</v>
      </c>
      <c r="AM8" s="524">
        <v>3.4</v>
      </c>
      <c r="AN8" s="524">
        <v>3.4</v>
      </c>
      <c r="AO8" s="524">
        <v>3.4</v>
      </c>
      <c r="AP8" s="524">
        <v>3.4</v>
      </c>
      <c r="AQ8" s="524">
        <v>3.4</v>
      </c>
      <c r="AR8" s="524">
        <v>3.4</v>
      </c>
      <c r="AS8" s="524">
        <v>3.4</v>
      </c>
      <c r="AT8" s="524">
        <v>3.3</v>
      </c>
      <c r="AU8" s="524">
        <v>3.3</v>
      </c>
      <c r="AV8" s="524">
        <v>3.3</v>
      </c>
      <c r="AW8" s="524">
        <v>3.3</v>
      </c>
      <c r="AX8" s="524">
        <v>3.2</v>
      </c>
      <c r="AY8" s="524">
        <v>3.2</v>
      </c>
      <c r="AZ8" s="524">
        <v>3.2</v>
      </c>
      <c r="BA8" s="524">
        <v>3.2</v>
      </c>
      <c r="BB8" s="524">
        <v>3.3</v>
      </c>
      <c r="BC8" s="524">
        <v>3.3</v>
      </c>
      <c r="BD8" s="524">
        <v>3.3</v>
      </c>
      <c r="BE8" s="524">
        <v>3.3</v>
      </c>
      <c r="BF8" s="524">
        <v>3.4</v>
      </c>
      <c r="BG8" s="524">
        <v>3.4</v>
      </c>
      <c r="BH8" s="524">
        <v>3.4</v>
      </c>
      <c r="BI8" s="524">
        <v>3.4</v>
      </c>
      <c r="BJ8" s="524">
        <v>3.5</v>
      </c>
      <c r="BK8" s="524">
        <v>3.5</v>
      </c>
      <c r="BL8" s="524">
        <v>3.5</v>
      </c>
      <c r="BM8" s="524">
        <v>3.5</v>
      </c>
      <c r="BN8" s="524">
        <v>3.3</v>
      </c>
      <c r="BO8" s="524">
        <v>3.3</v>
      </c>
      <c r="BP8" s="524">
        <v>3.3</v>
      </c>
      <c r="BQ8" s="524">
        <v>3.3</v>
      </c>
      <c r="BR8" s="524">
        <v>3.2</v>
      </c>
      <c r="BS8" s="524">
        <v>3.2</v>
      </c>
      <c r="BT8" s="524">
        <v>3.2</v>
      </c>
      <c r="BU8" s="524">
        <v>3.2</v>
      </c>
      <c r="BV8" s="524">
        <v>3.1</v>
      </c>
      <c r="BW8" s="524">
        <v>3.1</v>
      </c>
      <c r="BX8" s="524">
        <v>3.1</v>
      </c>
      <c r="BY8" s="524">
        <v>3.1</v>
      </c>
      <c r="BZ8" s="524">
        <v>3</v>
      </c>
      <c r="CA8" s="524">
        <v>3</v>
      </c>
      <c r="CB8" s="524">
        <v>3</v>
      </c>
      <c r="CC8" s="524">
        <v>3</v>
      </c>
      <c r="CD8" s="524">
        <v>3.2</v>
      </c>
      <c r="CE8" s="524">
        <v>3.2</v>
      </c>
      <c r="CF8" s="524">
        <v>3.2</v>
      </c>
      <c r="CG8" s="524">
        <v>3.2</v>
      </c>
      <c r="CH8" s="524">
        <v>2.7</v>
      </c>
      <c r="CI8" s="524">
        <v>2.7</v>
      </c>
      <c r="CJ8" s="524">
        <v>2.7</v>
      </c>
      <c r="CK8" s="524">
        <v>2.7</v>
      </c>
      <c r="CL8" s="524">
        <v>2.5</v>
      </c>
      <c r="CM8" s="524">
        <v>2.5</v>
      </c>
      <c r="CN8" s="524">
        <v>2.5</v>
      </c>
      <c r="CO8" s="524">
        <v>2.5</v>
      </c>
      <c r="CP8" s="524">
        <v>2.4</v>
      </c>
      <c r="CQ8" s="524">
        <v>2.4</v>
      </c>
      <c r="CR8" s="524">
        <v>2.4</v>
      </c>
      <c r="CS8" s="524">
        <v>2.4</v>
      </c>
    </row>
    <row r="9" spans="1:256" customFormat="1" x14ac:dyDescent="0.2">
      <c r="A9" s="498" t="s">
        <v>911</v>
      </c>
      <c r="B9" s="524" t="s">
        <v>55</v>
      </c>
      <c r="C9" s="524" t="s">
        <v>55</v>
      </c>
      <c r="D9" s="524">
        <v>11</v>
      </c>
      <c r="E9" s="524">
        <v>11</v>
      </c>
      <c r="F9" s="524">
        <v>11</v>
      </c>
      <c r="G9" s="524">
        <v>11</v>
      </c>
      <c r="H9" s="524">
        <v>10</v>
      </c>
      <c r="I9" s="524">
        <v>10</v>
      </c>
      <c r="J9" s="524">
        <v>10</v>
      </c>
      <c r="K9" s="524">
        <v>10</v>
      </c>
      <c r="L9" s="524">
        <v>9.4</v>
      </c>
      <c r="M9" s="524">
        <v>9.4</v>
      </c>
      <c r="N9" s="524">
        <v>9.4</v>
      </c>
      <c r="O9" s="524">
        <v>9.4</v>
      </c>
      <c r="P9" s="524">
        <v>8.8000000000000007</v>
      </c>
      <c r="Q9" s="524">
        <v>8.8000000000000007</v>
      </c>
      <c r="R9" s="524">
        <v>8.8000000000000007</v>
      </c>
      <c r="S9" s="524">
        <v>8.8000000000000007</v>
      </c>
      <c r="T9" s="524">
        <v>8.3000000000000007</v>
      </c>
      <c r="U9" s="524">
        <v>8.3000000000000007</v>
      </c>
      <c r="V9" s="524">
        <v>8.3000000000000007</v>
      </c>
      <c r="W9" s="524">
        <v>8.3000000000000007</v>
      </c>
      <c r="X9" s="524">
        <v>8</v>
      </c>
      <c r="Y9" s="524">
        <v>8</v>
      </c>
      <c r="Z9" s="524">
        <v>8</v>
      </c>
      <c r="AA9" s="524">
        <v>8</v>
      </c>
      <c r="AB9" s="524">
        <v>7.8</v>
      </c>
      <c r="AC9" s="524">
        <v>7.8</v>
      </c>
      <c r="AD9" s="524">
        <v>7.8</v>
      </c>
      <c r="AE9" s="524">
        <v>7.8</v>
      </c>
      <c r="AF9" s="524">
        <v>7.5</v>
      </c>
      <c r="AG9" s="524">
        <v>7.5</v>
      </c>
      <c r="AH9" s="524">
        <v>7.5</v>
      </c>
      <c r="AI9" s="524">
        <v>7.5</v>
      </c>
      <c r="AJ9" s="524">
        <v>6.8</v>
      </c>
      <c r="AK9" s="524">
        <v>6.8</v>
      </c>
      <c r="AL9" s="524">
        <v>6.8</v>
      </c>
      <c r="AM9" s="524">
        <v>6.8</v>
      </c>
      <c r="AN9" s="524">
        <v>6.4</v>
      </c>
      <c r="AO9" s="524">
        <v>6.4</v>
      </c>
      <c r="AP9" s="524">
        <v>6.4</v>
      </c>
      <c r="AQ9" s="524">
        <v>6.4</v>
      </c>
      <c r="AR9" s="524">
        <v>5.9</v>
      </c>
      <c r="AS9" s="524">
        <v>5.9</v>
      </c>
      <c r="AT9" s="524">
        <v>5.9</v>
      </c>
      <c r="AU9" s="524">
        <v>5.9</v>
      </c>
      <c r="AV9" s="524">
        <v>5.8</v>
      </c>
      <c r="AW9" s="524">
        <v>5.8</v>
      </c>
      <c r="AX9" s="524">
        <v>5.8</v>
      </c>
      <c r="AY9" s="524">
        <v>5.8</v>
      </c>
      <c r="AZ9" s="524">
        <v>5.6</v>
      </c>
      <c r="BA9" s="524">
        <v>5.6</v>
      </c>
      <c r="BB9" s="524">
        <v>5.6</v>
      </c>
      <c r="BC9" s="524">
        <v>5.6</v>
      </c>
      <c r="BD9" s="524">
        <v>5.7</v>
      </c>
      <c r="BE9" s="524">
        <v>5.7</v>
      </c>
      <c r="BF9" s="524">
        <v>5.7</v>
      </c>
      <c r="BG9" s="524">
        <v>5.7</v>
      </c>
      <c r="BH9" s="524">
        <v>5.9</v>
      </c>
      <c r="BI9" s="524">
        <v>5.9</v>
      </c>
      <c r="BJ9" s="524">
        <v>5.9</v>
      </c>
      <c r="BK9" s="524">
        <v>5.9</v>
      </c>
      <c r="BL9" s="524">
        <v>5.9</v>
      </c>
      <c r="BM9" s="524">
        <v>5.9</v>
      </c>
      <c r="BN9" s="524">
        <v>5.9</v>
      </c>
      <c r="BO9" s="524">
        <v>5.9</v>
      </c>
      <c r="BP9" s="524">
        <v>5.8</v>
      </c>
      <c r="BQ9" s="524">
        <v>5.8</v>
      </c>
      <c r="BR9" s="524">
        <v>5.8</v>
      </c>
      <c r="BS9" s="524">
        <v>5.8</v>
      </c>
      <c r="BT9" s="524">
        <v>5.8</v>
      </c>
      <c r="BU9" s="524">
        <v>5.8</v>
      </c>
      <c r="BV9" s="524">
        <v>5.8</v>
      </c>
      <c r="BW9" s="524">
        <v>5.8</v>
      </c>
      <c r="BX9" s="524">
        <v>5.7</v>
      </c>
      <c r="BY9" s="524">
        <v>5.7</v>
      </c>
      <c r="BZ9" s="524">
        <v>5.7</v>
      </c>
      <c r="CA9" s="524">
        <v>5.7</v>
      </c>
      <c r="CB9" s="524">
        <v>5.7</v>
      </c>
      <c r="CC9" s="524">
        <v>5.7</v>
      </c>
      <c r="CD9" s="524">
        <v>5.7</v>
      </c>
      <c r="CE9" s="524">
        <v>5.7</v>
      </c>
      <c r="CF9" s="524">
        <v>5.9</v>
      </c>
      <c r="CG9" s="524">
        <v>5.9</v>
      </c>
      <c r="CH9" s="524">
        <v>5.9</v>
      </c>
      <c r="CI9" s="524">
        <v>5.9</v>
      </c>
      <c r="CJ9" s="524">
        <v>5.5</v>
      </c>
      <c r="CK9" s="524">
        <v>5.5</v>
      </c>
      <c r="CL9" s="524">
        <v>5.5</v>
      </c>
      <c r="CM9" s="524">
        <v>5.5</v>
      </c>
      <c r="CN9" s="524">
        <v>5.2</v>
      </c>
      <c r="CO9" s="524">
        <v>5.2</v>
      </c>
      <c r="CP9" s="524">
        <v>5.2</v>
      </c>
      <c r="CQ9" s="524">
        <v>5.2</v>
      </c>
      <c r="CR9" s="524">
        <v>4.9000000000000004</v>
      </c>
      <c r="CS9" s="524">
        <v>4.9000000000000004</v>
      </c>
    </row>
    <row r="10" spans="1:256" customFormat="1" x14ac:dyDescent="0.2">
      <c r="A10" s="504" t="s">
        <v>501</v>
      </c>
      <c r="B10" s="524" t="s">
        <v>867</v>
      </c>
      <c r="C10" s="524" t="s">
        <v>867</v>
      </c>
      <c r="D10" s="524" t="s">
        <v>867</v>
      </c>
      <c r="E10" s="524" t="s">
        <v>867</v>
      </c>
      <c r="F10" s="524" t="s">
        <v>867</v>
      </c>
      <c r="G10" s="524" t="s">
        <v>867</v>
      </c>
      <c r="H10" s="524" t="s">
        <v>867</v>
      </c>
      <c r="I10" s="524" t="s">
        <v>867</v>
      </c>
      <c r="J10" s="524" t="s">
        <v>867</v>
      </c>
      <c r="K10" s="524" t="s">
        <v>867</v>
      </c>
      <c r="L10" s="524" t="s">
        <v>867</v>
      </c>
      <c r="M10" s="524" t="s">
        <v>867</v>
      </c>
      <c r="N10" s="524" t="s">
        <v>867</v>
      </c>
      <c r="O10" s="524" t="s">
        <v>867</v>
      </c>
      <c r="P10" s="524" t="s">
        <v>867</v>
      </c>
      <c r="Q10" s="524" t="s">
        <v>867</v>
      </c>
      <c r="R10" s="524" t="s">
        <v>867</v>
      </c>
      <c r="S10" s="524" t="s">
        <v>867</v>
      </c>
      <c r="T10" s="524" t="s">
        <v>867</v>
      </c>
      <c r="U10" s="524" t="s">
        <v>867</v>
      </c>
      <c r="V10" s="524" t="s">
        <v>867</v>
      </c>
      <c r="W10" s="524" t="s">
        <v>867</v>
      </c>
      <c r="X10" s="524" t="s">
        <v>867</v>
      </c>
      <c r="Y10" s="524" t="s">
        <v>867</v>
      </c>
      <c r="Z10" s="524" t="s">
        <v>867</v>
      </c>
      <c r="AA10" s="524" t="s">
        <v>867</v>
      </c>
      <c r="AB10" s="524" t="s">
        <v>867</v>
      </c>
      <c r="AC10" s="524" t="s">
        <v>867</v>
      </c>
      <c r="AD10" s="524" t="s">
        <v>867</v>
      </c>
      <c r="AE10" s="524" t="s">
        <v>867</v>
      </c>
      <c r="AF10" s="524" t="s">
        <v>867</v>
      </c>
      <c r="AG10" s="524" t="s">
        <v>867</v>
      </c>
      <c r="AH10" s="524" t="s">
        <v>867</v>
      </c>
      <c r="AI10" s="524" t="s">
        <v>867</v>
      </c>
      <c r="AJ10" s="524" t="s">
        <v>867</v>
      </c>
      <c r="AK10" s="524" t="s">
        <v>867</v>
      </c>
      <c r="AL10" s="524" t="s">
        <v>867</v>
      </c>
      <c r="AM10" s="524" t="s">
        <v>867</v>
      </c>
      <c r="AN10" s="524" t="s">
        <v>867</v>
      </c>
      <c r="AO10" s="524" t="s">
        <v>867</v>
      </c>
      <c r="AP10" s="524" t="s">
        <v>867</v>
      </c>
      <c r="AQ10" s="524" t="s">
        <v>867</v>
      </c>
      <c r="AR10" s="524" t="s">
        <v>867</v>
      </c>
      <c r="AS10" s="524" t="s">
        <v>867</v>
      </c>
      <c r="AT10" s="524" t="s">
        <v>867</v>
      </c>
      <c r="AU10" s="524" t="s">
        <v>867</v>
      </c>
      <c r="AV10" s="524" t="s">
        <v>867</v>
      </c>
      <c r="AW10" s="524" t="s">
        <v>867</v>
      </c>
      <c r="AX10" s="524" t="s">
        <v>867</v>
      </c>
      <c r="AY10" s="524" t="s">
        <v>867</v>
      </c>
      <c r="AZ10" s="524" t="s">
        <v>867</v>
      </c>
      <c r="BA10" s="524" t="s">
        <v>867</v>
      </c>
      <c r="BB10" s="524" t="s">
        <v>867</v>
      </c>
      <c r="BC10" s="524" t="s">
        <v>867</v>
      </c>
      <c r="BD10" s="524" t="s">
        <v>867</v>
      </c>
      <c r="BE10" s="524" t="s">
        <v>867</v>
      </c>
      <c r="BF10" s="524" t="s">
        <v>867</v>
      </c>
      <c r="BG10" s="524" t="s">
        <v>867</v>
      </c>
      <c r="BH10" s="524" t="s">
        <v>867</v>
      </c>
      <c r="BI10" s="524" t="s">
        <v>867</v>
      </c>
      <c r="BJ10" s="524" t="s">
        <v>867</v>
      </c>
      <c r="BK10" s="524" t="s">
        <v>867</v>
      </c>
      <c r="BL10" s="524" t="s">
        <v>867</v>
      </c>
      <c r="BM10" s="524" t="s">
        <v>867</v>
      </c>
      <c r="BN10" s="524" t="s">
        <v>867</v>
      </c>
      <c r="BO10" s="524" t="s">
        <v>867</v>
      </c>
      <c r="BP10" s="524" t="s">
        <v>867</v>
      </c>
      <c r="BQ10" s="524" t="s">
        <v>867</v>
      </c>
      <c r="BR10" s="524" t="s">
        <v>867</v>
      </c>
      <c r="BS10" s="524" t="s">
        <v>867</v>
      </c>
      <c r="BT10" s="524" t="s">
        <v>867</v>
      </c>
      <c r="BU10" s="524" t="s">
        <v>867</v>
      </c>
      <c r="BV10" s="524" t="s">
        <v>867</v>
      </c>
      <c r="BW10" s="524" t="s">
        <v>867</v>
      </c>
      <c r="BX10" s="524" t="s">
        <v>867</v>
      </c>
      <c r="BY10" s="524" t="s">
        <v>867</v>
      </c>
      <c r="BZ10" s="524" t="s">
        <v>867</v>
      </c>
      <c r="CA10" s="524" t="s">
        <v>867</v>
      </c>
      <c r="CB10" s="524" t="s">
        <v>867</v>
      </c>
      <c r="CC10" s="524" t="s">
        <v>867</v>
      </c>
      <c r="CD10" s="524" t="s">
        <v>867</v>
      </c>
      <c r="CE10" s="524" t="s">
        <v>867</v>
      </c>
      <c r="CF10" s="524" t="s">
        <v>867</v>
      </c>
      <c r="CG10" s="524" t="s">
        <v>867</v>
      </c>
      <c r="CH10" s="524" t="s">
        <v>867</v>
      </c>
      <c r="CI10" s="524" t="s">
        <v>867</v>
      </c>
      <c r="CJ10" s="524" t="s">
        <v>867</v>
      </c>
      <c r="CK10" s="524" t="s">
        <v>867</v>
      </c>
      <c r="CL10" s="524" t="s">
        <v>867</v>
      </c>
      <c r="CM10" s="524" t="s">
        <v>867</v>
      </c>
      <c r="CN10" s="524" t="s">
        <v>867</v>
      </c>
      <c r="CO10" s="524" t="s">
        <v>867</v>
      </c>
      <c r="CP10" s="524" t="s">
        <v>867</v>
      </c>
      <c r="CQ10" s="524" t="s">
        <v>867</v>
      </c>
      <c r="CR10" s="524" t="s">
        <v>867</v>
      </c>
      <c r="CS10" s="524" t="s">
        <v>867</v>
      </c>
    </row>
    <row r="11" spans="1:256" customFormat="1" x14ac:dyDescent="0.2">
      <c r="A11" s="506" t="s">
        <v>721</v>
      </c>
      <c r="B11" s="525" t="s">
        <v>55</v>
      </c>
      <c r="C11" s="525" t="s">
        <v>55</v>
      </c>
      <c r="D11" s="525" t="s">
        <v>55</v>
      </c>
      <c r="E11" s="525" t="s">
        <v>55</v>
      </c>
      <c r="F11" s="525" t="s">
        <v>55</v>
      </c>
      <c r="G11" s="525" t="s">
        <v>55</v>
      </c>
      <c r="H11" s="525" t="s">
        <v>55</v>
      </c>
      <c r="I11" s="525" t="s">
        <v>55</v>
      </c>
      <c r="J11" s="525" t="s">
        <v>55</v>
      </c>
      <c r="K11" s="525" t="s">
        <v>55</v>
      </c>
      <c r="L11" s="525" t="s">
        <v>55</v>
      </c>
      <c r="M11" s="525" t="s">
        <v>55</v>
      </c>
      <c r="N11" s="525" t="s">
        <v>55</v>
      </c>
      <c r="O11" s="525" t="s">
        <v>55</v>
      </c>
      <c r="P11" s="525" t="s">
        <v>55</v>
      </c>
      <c r="Q11" s="525" t="s">
        <v>55</v>
      </c>
      <c r="R11" s="525" t="s">
        <v>55</v>
      </c>
      <c r="S11" s="525" t="s">
        <v>55</v>
      </c>
      <c r="T11" s="525" t="s">
        <v>55</v>
      </c>
      <c r="U11" s="525" t="s">
        <v>55</v>
      </c>
      <c r="V11" s="525" t="s">
        <v>55</v>
      </c>
      <c r="W11" s="525" t="s">
        <v>55</v>
      </c>
      <c r="X11" s="525" t="s">
        <v>55</v>
      </c>
      <c r="Y11" s="525" t="s">
        <v>55</v>
      </c>
      <c r="Z11" s="525">
        <v>13.75</v>
      </c>
      <c r="AA11" s="525">
        <v>13.34</v>
      </c>
      <c r="AB11" s="525">
        <v>12.66</v>
      </c>
      <c r="AC11" s="525">
        <v>12.01</v>
      </c>
      <c r="AD11" s="525">
        <v>12.02</v>
      </c>
      <c r="AE11" s="525">
        <v>11.92</v>
      </c>
      <c r="AF11" s="525">
        <v>11.61</v>
      </c>
      <c r="AG11" s="525">
        <v>11.68</v>
      </c>
      <c r="AH11" s="525">
        <v>11.35</v>
      </c>
      <c r="AI11" s="525">
        <v>11.05</v>
      </c>
      <c r="AJ11" s="525">
        <v>11.18</v>
      </c>
      <c r="AK11" s="525">
        <v>11.35</v>
      </c>
      <c r="AL11" s="525">
        <v>11.09</v>
      </c>
      <c r="AM11" s="525">
        <v>10.71</v>
      </c>
      <c r="AN11" s="525">
        <v>10.55</v>
      </c>
      <c r="AO11" s="525">
        <v>10.53</v>
      </c>
      <c r="AP11" s="525">
        <v>10.73</v>
      </c>
      <c r="AQ11" s="525">
        <v>11.51</v>
      </c>
      <c r="AR11" s="525">
        <v>12.07</v>
      </c>
      <c r="AS11" s="525">
        <v>11.73</v>
      </c>
      <c r="AT11" s="526">
        <v>11.67</v>
      </c>
      <c r="AU11" s="526">
        <v>11.07</v>
      </c>
      <c r="AV11" s="526">
        <v>10.46</v>
      </c>
      <c r="AW11" s="526">
        <v>10.27</v>
      </c>
      <c r="AX11" s="526">
        <v>10.07</v>
      </c>
      <c r="AY11" s="526">
        <v>9.98</v>
      </c>
      <c r="AZ11" s="526">
        <v>10.01</v>
      </c>
      <c r="BA11" s="526">
        <v>9.83</v>
      </c>
      <c r="BB11" s="526">
        <v>10.039999999999999</v>
      </c>
      <c r="BC11" s="526">
        <v>10.16</v>
      </c>
      <c r="BD11" s="526">
        <v>10.25</v>
      </c>
      <c r="BE11" s="526">
        <v>10.29</v>
      </c>
      <c r="BF11" s="526">
        <v>9.8699999999999992</v>
      </c>
      <c r="BG11" s="526">
        <v>9.68</v>
      </c>
      <c r="BH11" s="526">
        <v>9.11</v>
      </c>
      <c r="BI11" s="526">
        <v>9.2799999999999994</v>
      </c>
      <c r="BJ11" s="526">
        <v>9.14</v>
      </c>
      <c r="BK11" s="526">
        <v>8.9700000000000006</v>
      </c>
      <c r="BL11" s="526">
        <v>9.06</v>
      </c>
      <c r="BM11" s="526">
        <v>8.85</v>
      </c>
      <c r="BN11" s="526">
        <v>8.86</v>
      </c>
      <c r="BO11" s="526">
        <v>8.66</v>
      </c>
      <c r="BP11" s="526">
        <v>8.56</v>
      </c>
      <c r="BQ11" s="526">
        <v>8.0299999999999994</v>
      </c>
      <c r="BR11" s="526">
        <v>7.7</v>
      </c>
      <c r="BS11" s="526">
        <v>7.8</v>
      </c>
      <c r="BT11" s="526">
        <v>7.55</v>
      </c>
      <c r="BU11" s="526">
        <v>7.56</v>
      </c>
      <c r="BV11" s="526">
        <v>7.92</v>
      </c>
      <c r="BW11" s="526">
        <v>7.89</v>
      </c>
      <c r="BX11" s="526">
        <v>8.17</v>
      </c>
      <c r="BY11" s="526">
        <v>8.3000000000000007</v>
      </c>
      <c r="BZ11" s="526">
        <v>8.0500000000000007</v>
      </c>
      <c r="CA11" s="526">
        <v>7.95</v>
      </c>
      <c r="CB11" s="526">
        <v>8.19</v>
      </c>
      <c r="CC11" s="526">
        <v>8.1999999999999993</v>
      </c>
      <c r="CD11" s="526">
        <v>8.4</v>
      </c>
      <c r="CE11" s="526">
        <v>8.4700000000000006</v>
      </c>
      <c r="CF11" s="526">
        <v>8</v>
      </c>
      <c r="CG11" s="526">
        <v>7.74</v>
      </c>
      <c r="CH11" s="526">
        <v>7.71</v>
      </c>
      <c r="CI11" s="526">
        <v>7.88</v>
      </c>
      <c r="CJ11" s="526">
        <v>8.1999999999999993</v>
      </c>
      <c r="CK11" s="526">
        <v>8.4700000000000006</v>
      </c>
      <c r="CL11" s="526">
        <v>8.69</v>
      </c>
      <c r="CM11" s="526">
        <v>8.81</v>
      </c>
      <c r="CN11" s="526">
        <v>8.7100000000000009</v>
      </c>
      <c r="CO11" s="526">
        <v>8.7100000000000009</v>
      </c>
      <c r="CP11" s="526">
        <v>8.2200000000000006</v>
      </c>
      <c r="CQ11" s="526">
        <v>7.66</v>
      </c>
      <c r="CR11" s="526">
        <v>7.2</v>
      </c>
      <c r="CS11" s="526">
        <v>6.72</v>
      </c>
    </row>
    <row r="12" spans="1:256" customFormat="1" x14ac:dyDescent="0.2">
      <c r="A12" s="506" t="s">
        <v>722</v>
      </c>
      <c r="B12" s="524">
        <v>13.6</v>
      </c>
      <c r="C12" s="524">
        <v>13.6</v>
      </c>
      <c r="D12" s="524">
        <v>13.4</v>
      </c>
      <c r="E12" s="524">
        <v>13.4</v>
      </c>
      <c r="F12" s="524">
        <v>13.3</v>
      </c>
      <c r="G12" s="524">
        <v>13.2</v>
      </c>
      <c r="H12" s="524">
        <v>13.1</v>
      </c>
      <c r="I12" s="524">
        <v>13.1</v>
      </c>
      <c r="J12" s="524">
        <v>13</v>
      </c>
      <c r="K12" s="524">
        <v>13</v>
      </c>
      <c r="L12" s="524">
        <v>13.2</v>
      </c>
      <c r="M12" s="524">
        <v>13</v>
      </c>
      <c r="N12" s="524">
        <v>12.8</v>
      </c>
      <c r="O12" s="524">
        <v>12.8</v>
      </c>
      <c r="P12" s="524">
        <v>12.6</v>
      </c>
      <c r="Q12" s="524">
        <v>12.7</v>
      </c>
      <c r="R12" s="524">
        <v>12.7</v>
      </c>
      <c r="S12" s="524">
        <v>12.6</v>
      </c>
      <c r="T12" s="524">
        <v>12.6</v>
      </c>
      <c r="U12" s="524">
        <v>12.3</v>
      </c>
      <c r="V12" s="524">
        <v>12.3</v>
      </c>
      <c r="W12" s="524">
        <v>12.2</v>
      </c>
      <c r="X12" s="524">
        <v>12</v>
      </c>
      <c r="Y12" s="524">
        <v>11.9</v>
      </c>
      <c r="Z12" s="524">
        <v>11.8</v>
      </c>
      <c r="AA12" s="524">
        <v>11.6</v>
      </c>
      <c r="AB12" s="524">
        <v>11.5</v>
      </c>
      <c r="AC12" s="524">
        <v>11.3</v>
      </c>
      <c r="AD12" s="524">
        <v>11.1</v>
      </c>
      <c r="AE12" s="524">
        <v>10.9</v>
      </c>
      <c r="AF12" s="524">
        <v>10.9</v>
      </c>
      <c r="AG12" s="524">
        <v>10.8</v>
      </c>
      <c r="AH12" s="524">
        <v>10.6</v>
      </c>
      <c r="AI12" s="524">
        <v>10.5</v>
      </c>
      <c r="AJ12" s="524">
        <v>10.1</v>
      </c>
      <c r="AK12" s="524">
        <v>10</v>
      </c>
      <c r="AL12" s="524">
        <v>9.9</v>
      </c>
      <c r="AM12" s="524">
        <v>9.8000000000000007</v>
      </c>
      <c r="AN12" s="524">
        <v>9.9</v>
      </c>
      <c r="AO12" s="524">
        <v>10</v>
      </c>
      <c r="AP12" s="524">
        <v>9.9</v>
      </c>
      <c r="AQ12" s="524">
        <v>9.9</v>
      </c>
      <c r="AR12" s="524">
        <v>10</v>
      </c>
      <c r="AS12" s="524">
        <v>10.199999999999999</v>
      </c>
      <c r="AT12" s="522">
        <v>10.199999999999999</v>
      </c>
      <c r="AU12" s="522">
        <v>10.5</v>
      </c>
      <c r="AV12" s="522">
        <v>10.5</v>
      </c>
      <c r="AW12" s="522">
        <v>10.3</v>
      </c>
      <c r="AX12" s="522">
        <v>10.4</v>
      </c>
      <c r="AY12" s="522">
        <v>10.3</v>
      </c>
      <c r="AZ12" s="522">
        <v>10.1</v>
      </c>
      <c r="BA12" s="522">
        <v>10.199999999999999</v>
      </c>
      <c r="BB12" s="522">
        <v>10.1</v>
      </c>
      <c r="BC12" s="522">
        <v>10.199999999999999</v>
      </c>
      <c r="BD12" s="522">
        <v>10.1</v>
      </c>
      <c r="BE12" s="522">
        <v>10.3</v>
      </c>
      <c r="BF12" s="522">
        <v>10.4</v>
      </c>
      <c r="BG12" s="522">
        <v>10.5</v>
      </c>
      <c r="BH12" s="522">
        <v>10.5</v>
      </c>
      <c r="BI12" s="522">
        <v>10.4</v>
      </c>
      <c r="BJ12" s="522">
        <v>10.4</v>
      </c>
      <c r="BK12" s="522">
        <v>10.3</v>
      </c>
      <c r="BL12" s="522">
        <v>10.199999999999999</v>
      </c>
      <c r="BM12" s="522">
        <v>10.1</v>
      </c>
      <c r="BN12" s="522">
        <v>9.9</v>
      </c>
      <c r="BO12" s="522">
        <v>9.9</v>
      </c>
      <c r="BP12" s="522">
        <v>9.6999999999999993</v>
      </c>
      <c r="BQ12" s="522">
        <v>9.5</v>
      </c>
      <c r="BR12" s="522">
        <v>9.5</v>
      </c>
      <c r="BS12" s="522">
        <v>9.1</v>
      </c>
      <c r="BT12" s="522">
        <v>9</v>
      </c>
      <c r="BU12" s="522">
        <v>8.9</v>
      </c>
      <c r="BV12" s="522">
        <v>8.9</v>
      </c>
      <c r="BW12" s="522">
        <v>9</v>
      </c>
      <c r="BX12" s="522">
        <v>9.1999999999999993</v>
      </c>
      <c r="BY12" s="522">
        <v>9.4</v>
      </c>
      <c r="BZ12" s="522">
        <v>9.1999999999999993</v>
      </c>
      <c r="CA12" s="522">
        <v>9.3000000000000007</v>
      </c>
      <c r="CB12" s="522">
        <v>9.1</v>
      </c>
      <c r="CC12" s="522">
        <v>9.1</v>
      </c>
      <c r="CD12" s="522">
        <v>9.1</v>
      </c>
      <c r="CE12" s="522">
        <v>9.1999999999999993</v>
      </c>
      <c r="CF12" s="522">
        <v>9.1</v>
      </c>
      <c r="CG12" s="522">
        <v>8.6999999999999993</v>
      </c>
      <c r="CH12" s="522">
        <v>8.6</v>
      </c>
      <c r="CI12" s="522">
        <v>8.3000000000000007</v>
      </c>
      <c r="CJ12" s="522">
        <v>8.1999999999999993</v>
      </c>
      <c r="CK12" s="522">
        <v>8.4</v>
      </c>
      <c r="CL12" s="522">
        <v>8.3000000000000007</v>
      </c>
      <c r="CM12" s="522">
        <v>8.4</v>
      </c>
      <c r="CN12" s="522">
        <v>8.4</v>
      </c>
      <c r="CO12" s="522">
        <v>8.3000000000000007</v>
      </c>
      <c r="CP12" s="522">
        <v>8.3000000000000007</v>
      </c>
      <c r="CQ12" s="522">
        <v>8.4</v>
      </c>
      <c r="CR12" s="522">
        <v>8.4</v>
      </c>
      <c r="CS12" s="522">
        <v>8.4</v>
      </c>
    </row>
    <row r="13" spans="1:256" customFormat="1" x14ac:dyDescent="0.2">
      <c r="A13" s="533" t="s">
        <v>502</v>
      </c>
      <c r="B13" s="524" t="s">
        <v>867</v>
      </c>
      <c r="C13" s="524" t="s">
        <v>867</v>
      </c>
      <c r="D13" s="524" t="s">
        <v>867</v>
      </c>
      <c r="E13" s="524" t="s">
        <v>867</v>
      </c>
      <c r="F13" s="524" t="s">
        <v>867</v>
      </c>
      <c r="G13" s="524" t="s">
        <v>867</v>
      </c>
      <c r="H13" s="524" t="s">
        <v>867</v>
      </c>
      <c r="I13" s="524" t="s">
        <v>867</v>
      </c>
      <c r="J13" s="524" t="s">
        <v>867</v>
      </c>
      <c r="K13" s="524" t="s">
        <v>867</v>
      </c>
      <c r="L13" s="524" t="s">
        <v>867</v>
      </c>
      <c r="M13" s="524" t="s">
        <v>867</v>
      </c>
      <c r="N13" s="524" t="s">
        <v>867</v>
      </c>
      <c r="O13" s="524" t="s">
        <v>867</v>
      </c>
      <c r="P13" s="524" t="s">
        <v>867</v>
      </c>
      <c r="Q13" s="524" t="s">
        <v>867</v>
      </c>
      <c r="R13" s="524" t="s">
        <v>867</v>
      </c>
      <c r="S13" s="524" t="s">
        <v>867</v>
      </c>
      <c r="T13" s="524" t="s">
        <v>867</v>
      </c>
      <c r="U13" s="524" t="s">
        <v>867</v>
      </c>
      <c r="V13" s="524" t="s">
        <v>867</v>
      </c>
      <c r="W13" s="524" t="s">
        <v>867</v>
      </c>
      <c r="X13" s="524" t="s">
        <v>867</v>
      </c>
      <c r="Y13" s="524" t="s">
        <v>867</v>
      </c>
      <c r="Z13" s="524" t="s">
        <v>867</v>
      </c>
      <c r="AA13" s="524" t="s">
        <v>867</v>
      </c>
      <c r="AB13" s="524" t="s">
        <v>867</v>
      </c>
      <c r="AC13" s="524" t="s">
        <v>867</v>
      </c>
      <c r="AD13" s="524" t="s">
        <v>867</v>
      </c>
      <c r="AE13" s="524" t="s">
        <v>867</v>
      </c>
      <c r="AF13" s="524" t="s">
        <v>867</v>
      </c>
      <c r="AG13" s="524" t="s">
        <v>867</v>
      </c>
      <c r="AH13" s="524" t="s">
        <v>867</v>
      </c>
      <c r="AI13" s="524" t="s">
        <v>867</v>
      </c>
      <c r="AJ13" s="524" t="s">
        <v>867</v>
      </c>
      <c r="AK13" s="524" t="s">
        <v>867</v>
      </c>
      <c r="AL13" s="524" t="s">
        <v>867</v>
      </c>
      <c r="AM13" s="524" t="s">
        <v>867</v>
      </c>
      <c r="AN13" s="524" t="s">
        <v>867</v>
      </c>
      <c r="AO13" s="524" t="s">
        <v>867</v>
      </c>
      <c r="AP13" s="524" t="s">
        <v>867</v>
      </c>
      <c r="AQ13" s="524" t="s">
        <v>867</v>
      </c>
      <c r="AR13" s="524" t="s">
        <v>867</v>
      </c>
      <c r="AS13" s="524" t="s">
        <v>867</v>
      </c>
      <c r="AT13" s="524" t="s">
        <v>867</v>
      </c>
      <c r="AU13" s="524" t="s">
        <v>867</v>
      </c>
      <c r="AV13" s="524" t="s">
        <v>867</v>
      </c>
      <c r="AW13" s="524" t="s">
        <v>867</v>
      </c>
      <c r="AX13" s="524" t="s">
        <v>867</v>
      </c>
      <c r="AY13" s="524" t="s">
        <v>867</v>
      </c>
      <c r="AZ13" s="524" t="s">
        <v>867</v>
      </c>
      <c r="BA13" s="524" t="s">
        <v>867</v>
      </c>
      <c r="BB13" s="524" t="s">
        <v>867</v>
      </c>
      <c r="BC13" s="524" t="s">
        <v>867</v>
      </c>
      <c r="BD13" s="524" t="s">
        <v>867</v>
      </c>
      <c r="BE13" s="524" t="s">
        <v>867</v>
      </c>
      <c r="BF13" s="524" t="s">
        <v>867</v>
      </c>
      <c r="BG13" s="524" t="s">
        <v>867</v>
      </c>
      <c r="BH13" s="524" t="s">
        <v>867</v>
      </c>
      <c r="BI13" s="524" t="s">
        <v>867</v>
      </c>
      <c r="BJ13" s="524" t="s">
        <v>867</v>
      </c>
      <c r="BK13" s="524" t="s">
        <v>867</v>
      </c>
      <c r="BL13" s="524" t="s">
        <v>867</v>
      </c>
      <c r="BM13" s="524" t="s">
        <v>867</v>
      </c>
      <c r="BN13" s="524" t="s">
        <v>867</v>
      </c>
      <c r="BO13" s="524" t="s">
        <v>867</v>
      </c>
      <c r="BP13" s="524" t="s">
        <v>867</v>
      </c>
      <c r="BQ13" s="524" t="s">
        <v>867</v>
      </c>
      <c r="BR13" s="524" t="s">
        <v>867</v>
      </c>
      <c r="BS13" s="524" t="s">
        <v>867</v>
      </c>
      <c r="BT13" s="524" t="s">
        <v>867</v>
      </c>
      <c r="BU13" s="524" t="s">
        <v>867</v>
      </c>
      <c r="BV13" s="524" t="s">
        <v>867</v>
      </c>
      <c r="BW13" s="524" t="s">
        <v>867</v>
      </c>
      <c r="BX13" s="524" t="s">
        <v>867</v>
      </c>
      <c r="BY13" s="524" t="s">
        <v>867</v>
      </c>
      <c r="BZ13" s="524" t="s">
        <v>867</v>
      </c>
      <c r="CA13" s="524" t="s">
        <v>867</v>
      </c>
      <c r="CB13" s="524" t="s">
        <v>867</v>
      </c>
      <c r="CC13" s="524" t="s">
        <v>867</v>
      </c>
      <c r="CD13" s="524" t="s">
        <v>867</v>
      </c>
      <c r="CE13" s="524" t="s">
        <v>867</v>
      </c>
      <c r="CF13" s="524" t="s">
        <v>867</v>
      </c>
      <c r="CG13" s="524" t="s">
        <v>867</v>
      </c>
      <c r="CH13" s="524" t="s">
        <v>867</v>
      </c>
      <c r="CI13" s="524" t="s">
        <v>867</v>
      </c>
      <c r="CJ13" s="524" t="s">
        <v>867</v>
      </c>
      <c r="CK13" s="524" t="s">
        <v>867</v>
      </c>
      <c r="CL13" s="524" t="s">
        <v>867</v>
      </c>
      <c r="CM13" s="524" t="s">
        <v>867</v>
      </c>
      <c r="CN13" s="524" t="s">
        <v>867</v>
      </c>
      <c r="CO13" s="524" t="s">
        <v>867</v>
      </c>
      <c r="CP13" s="524" t="s">
        <v>867</v>
      </c>
      <c r="CQ13" s="524" t="s">
        <v>867</v>
      </c>
      <c r="CR13" s="524" t="s">
        <v>867</v>
      </c>
      <c r="CS13" s="524" t="s">
        <v>867</v>
      </c>
    </row>
    <row r="14" spans="1:256" customFormat="1" x14ac:dyDescent="0.2">
      <c r="A14" s="498" t="s">
        <v>734</v>
      </c>
      <c r="B14" s="524">
        <v>28.1</v>
      </c>
      <c r="C14" s="524">
        <v>29.3</v>
      </c>
      <c r="D14" s="524">
        <v>30.5</v>
      </c>
      <c r="E14" s="524">
        <v>32.299999999999997</v>
      </c>
      <c r="F14" s="524">
        <v>33.9</v>
      </c>
      <c r="G14" s="524">
        <v>34.9</v>
      </c>
      <c r="H14" s="524">
        <v>35.799999999999997</v>
      </c>
      <c r="I14" s="524">
        <v>35.6</v>
      </c>
      <c r="J14" s="524">
        <v>35.299999999999997</v>
      </c>
      <c r="K14" s="524">
        <v>34.9</v>
      </c>
      <c r="L14" s="524">
        <v>35</v>
      </c>
      <c r="M14" s="524">
        <v>35.200000000000003</v>
      </c>
      <c r="N14" s="524">
        <v>35.6</v>
      </c>
      <c r="O14" s="524">
        <v>35.9</v>
      </c>
      <c r="P14" s="524">
        <v>36.200000000000003</v>
      </c>
      <c r="Q14" s="524">
        <v>36.4</v>
      </c>
      <c r="R14" s="524">
        <v>36.299999999999997</v>
      </c>
      <c r="S14" s="524">
        <v>36.4</v>
      </c>
      <c r="T14" s="524">
        <v>36</v>
      </c>
      <c r="U14" s="524">
        <v>36</v>
      </c>
      <c r="V14" s="524">
        <v>36.299999999999997</v>
      </c>
      <c r="W14" s="524">
        <v>36.6</v>
      </c>
      <c r="X14" s="524">
        <v>37</v>
      </c>
      <c r="Y14" s="524">
        <v>37</v>
      </c>
      <c r="Z14" s="524">
        <v>37.200000000000003</v>
      </c>
      <c r="AA14" s="524">
        <v>37.1</v>
      </c>
      <c r="AB14" s="524">
        <v>37.4</v>
      </c>
      <c r="AC14" s="524">
        <v>37.1</v>
      </c>
      <c r="AD14" s="524">
        <v>37.6</v>
      </c>
      <c r="AE14" s="524">
        <v>37.9</v>
      </c>
      <c r="AF14" s="524">
        <v>38.700000000000003</v>
      </c>
      <c r="AG14" s="524">
        <v>39.4</v>
      </c>
      <c r="AH14" s="524">
        <v>39.799999999999997</v>
      </c>
      <c r="AI14" s="524">
        <v>40.4</v>
      </c>
      <c r="AJ14" s="524">
        <v>40.5</v>
      </c>
      <c r="AK14" s="524">
        <v>41.7</v>
      </c>
      <c r="AL14" s="524">
        <v>42.2</v>
      </c>
      <c r="AM14" s="524">
        <v>42.6</v>
      </c>
      <c r="AN14" s="524">
        <v>42.9</v>
      </c>
      <c r="AO14" s="524">
        <v>42.3</v>
      </c>
      <c r="AP14" s="524">
        <v>42.3</v>
      </c>
      <c r="AQ14" s="524">
        <v>42.1</v>
      </c>
      <c r="AR14" s="524">
        <v>42.7</v>
      </c>
      <c r="AS14" s="524">
        <v>43.2</v>
      </c>
      <c r="AT14" s="524">
        <v>43.6</v>
      </c>
      <c r="AU14" s="524">
        <v>43.3</v>
      </c>
      <c r="AV14" s="524">
        <v>42.7</v>
      </c>
      <c r="AW14" s="524">
        <v>41.8</v>
      </c>
      <c r="AX14" s="524">
        <v>41.1</v>
      </c>
      <c r="AY14" s="524">
        <v>41.1</v>
      </c>
      <c r="AZ14" s="524">
        <v>41.1</v>
      </c>
      <c r="BA14" s="524">
        <v>41.4</v>
      </c>
      <c r="BB14" s="524">
        <v>40.700000000000003</v>
      </c>
      <c r="BC14" s="524">
        <v>39.700000000000003</v>
      </c>
      <c r="BD14" s="524">
        <v>38.799999999999997</v>
      </c>
      <c r="BE14" s="524">
        <v>37.799999999999997</v>
      </c>
      <c r="BF14" s="524">
        <v>37.5</v>
      </c>
      <c r="BG14" s="524">
        <v>37.4</v>
      </c>
      <c r="BH14" s="524">
        <v>36.799999999999997</v>
      </c>
      <c r="BI14" s="524">
        <v>36.9</v>
      </c>
      <c r="BJ14" s="524">
        <v>36.5</v>
      </c>
      <c r="BK14" s="524">
        <v>36.299999999999997</v>
      </c>
      <c r="BL14" s="524">
        <v>36.799999999999997</v>
      </c>
      <c r="BM14" s="524">
        <v>36.6</v>
      </c>
      <c r="BN14" s="524">
        <v>36.6</v>
      </c>
      <c r="BO14" s="524">
        <v>36.4</v>
      </c>
      <c r="BP14" s="524">
        <v>36.1</v>
      </c>
      <c r="BQ14" s="524">
        <v>36</v>
      </c>
      <c r="BR14" s="524">
        <v>35.799999999999997</v>
      </c>
      <c r="BS14" s="524">
        <v>35.799999999999997</v>
      </c>
      <c r="BT14" s="524">
        <v>35.799999999999997</v>
      </c>
      <c r="BU14" s="524">
        <v>35.799999999999997</v>
      </c>
      <c r="BV14" s="524">
        <v>35.299999999999997</v>
      </c>
      <c r="BW14" s="524">
        <v>35.299999999999997</v>
      </c>
      <c r="BX14" s="524">
        <v>34.700000000000003</v>
      </c>
      <c r="BY14" s="524">
        <v>34.200000000000003</v>
      </c>
      <c r="BZ14" s="524">
        <v>34.200000000000003</v>
      </c>
      <c r="CA14" s="524">
        <v>33.9</v>
      </c>
      <c r="CB14" s="524">
        <v>33.700000000000003</v>
      </c>
      <c r="CC14" s="524">
        <v>33.9</v>
      </c>
      <c r="CD14" s="524">
        <v>33.700000000000003</v>
      </c>
      <c r="CE14" s="524">
        <v>33.6</v>
      </c>
      <c r="CF14" s="524">
        <v>33.200000000000003</v>
      </c>
      <c r="CG14" s="524">
        <v>32.200000000000003</v>
      </c>
      <c r="CH14" s="524">
        <v>32.1</v>
      </c>
      <c r="CI14" s="524">
        <v>31.4</v>
      </c>
      <c r="CJ14" s="524">
        <v>31.3</v>
      </c>
      <c r="CK14" s="524">
        <v>31.9</v>
      </c>
      <c r="CL14" s="524">
        <v>31.8</v>
      </c>
      <c r="CM14" s="524">
        <v>31.9</v>
      </c>
      <c r="CN14" s="524">
        <v>32</v>
      </c>
      <c r="CO14" s="524">
        <v>31.5</v>
      </c>
      <c r="CP14" s="524">
        <v>31.4</v>
      </c>
      <c r="CQ14" s="524">
        <v>31.3</v>
      </c>
      <c r="CR14" s="524">
        <v>31.5</v>
      </c>
      <c r="CS14" s="524">
        <v>31.6</v>
      </c>
    </row>
    <row r="15" spans="1:256" s="55" customFormat="1" x14ac:dyDescent="0.2">
      <c r="A15" s="498" t="s">
        <v>735</v>
      </c>
      <c r="B15" s="524">
        <v>29.3</v>
      </c>
      <c r="C15" s="524">
        <v>31.2</v>
      </c>
      <c r="D15" s="524">
        <v>33.4</v>
      </c>
      <c r="E15" s="524">
        <v>35.5</v>
      </c>
      <c r="F15" s="524">
        <v>37.6</v>
      </c>
      <c r="G15" s="524">
        <v>37.4</v>
      </c>
      <c r="H15" s="524">
        <v>37.9</v>
      </c>
      <c r="I15" s="524">
        <v>38.200000000000003</v>
      </c>
      <c r="J15" s="524">
        <v>38.700000000000003</v>
      </c>
      <c r="K15" s="524">
        <v>38.6</v>
      </c>
      <c r="L15" s="524">
        <v>38.799999999999997</v>
      </c>
      <c r="M15" s="524">
        <v>38.6</v>
      </c>
      <c r="N15" s="524">
        <v>38</v>
      </c>
      <c r="O15" s="524">
        <v>39.200000000000003</v>
      </c>
      <c r="P15" s="524">
        <v>40.200000000000003</v>
      </c>
      <c r="Q15" s="524">
        <v>40.1</v>
      </c>
      <c r="R15" s="524">
        <v>41.8</v>
      </c>
      <c r="S15" s="524">
        <v>41.8</v>
      </c>
      <c r="T15" s="524">
        <v>42.2</v>
      </c>
      <c r="U15" s="524">
        <v>42.5</v>
      </c>
      <c r="V15" s="524">
        <v>41.7</v>
      </c>
      <c r="W15" s="524">
        <v>41.9</v>
      </c>
      <c r="X15" s="524">
        <v>41.9</v>
      </c>
      <c r="Y15" s="524">
        <v>42.2</v>
      </c>
      <c r="Z15" s="524">
        <v>42.8</v>
      </c>
      <c r="AA15" s="524">
        <v>42.5</v>
      </c>
      <c r="AB15" s="524">
        <v>41.7</v>
      </c>
      <c r="AC15" s="524">
        <v>41</v>
      </c>
      <c r="AD15" s="524">
        <v>40.700000000000003</v>
      </c>
      <c r="AE15" s="524">
        <v>41.6</v>
      </c>
      <c r="AF15" s="524">
        <v>41.7</v>
      </c>
      <c r="AG15" s="524">
        <v>41.7</v>
      </c>
      <c r="AH15" s="524">
        <v>42.4</v>
      </c>
      <c r="AI15" s="524">
        <v>42.8</v>
      </c>
      <c r="AJ15" s="524">
        <v>43.6</v>
      </c>
      <c r="AK15" s="524">
        <v>44.4</v>
      </c>
      <c r="AL15" s="524">
        <v>44.9</v>
      </c>
      <c r="AM15" s="524">
        <v>46.1</v>
      </c>
      <c r="AN15" s="524">
        <v>46</v>
      </c>
      <c r="AO15" s="524">
        <v>47</v>
      </c>
      <c r="AP15" s="524">
        <v>46.9</v>
      </c>
      <c r="AQ15" s="524">
        <v>46.7</v>
      </c>
      <c r="AR15" s="524">
        <v>46.3</v>
      </c>
      <c r="AS15" s="524">
        <v>45.3</v>
      </c>
      <c r="AT15" s="524">
        <v>45.8</v>
      </c>
      <c r="AU15" s="524">
        <v>44.9</v>
      </c>
      <c r="AV15" s="524">
        <v>46.2</v>
      </c>
      <c r="AW15" s="524">
        <v>46.5</v>
      </c>
      <c r="AX15" s="524">
        <v>47.4</v>
      </c>
      <c r="AY15" s="524">
        <v>46.8</v>
      </c>
      <c r="AZ15" s="524">
        <v>47.2</v>
      </c>
      <c r="BA15" s="524">
        <v>47.9</v>
      </c>
      <c r="BB15" s="524">
        <v>49</v>
      </c>
      <c r="BC15" s="524">
        <v>48</v>
      </c>
      <c r="BD15" s="524">
        <v>47.4</v>
      </c>
      <c r="BE15" s="524">
        <v>46.1</v>
      </c>
      <c r="BF15" s="524">
        <v>46.1</v>
      </c>
      <c r="BG15" s="524">
        <v>46.1</v>
      </c>
      <c r="BH15" s="524">
        <v>46.7</v>
      </c>
      <c r="BI15" s="524">
        <v>46.2</v>
      </c>
      <c r="BJ15" s="524">
        <v>46.3</v>
      </c>
      <c r="BK15" s="524">
        <v>46.5</v>
      </c>
      <c r="BL15" s="524">
        <v>45.8</v>
      </c>
      <c r="BM15" s="524">
        <v>46.1</v>
      </c>
      <c r="BN15" s="524">
        <v>45.8</v>
      </c>
      <c r="BO15" s="524">
        <v>45.1</v>
      </c>
      <c r="BP15" s="524">
        <v>45.9</v>
      </c>
      <c r="BQ15" s="524">
        <v>46.6</v>
      </c>
      <c r="BR15" s="524">
        <v>47.2</v>
      </c>
      <c r="BS15" s="524">
        <v>46.5</v>
      </c>
      <c r="BT15" s="524">
        <v>45.4</v>
      </c>
      <c r="BU15" s="524">
        <v>44.5</v>
      </c>
      <c r="BV15" s="524">
        <v>46.3</v>
      </c>
      <c r="BW15" s="524">
        <v>45.7</v>
      </c>
      <c r="BX15" s="524">
        <v>45.6</v>
      </c>
      <c r="BY15" s="524">
        <v>45.7</v>
      </c>
      <c r="BZ15" s="524">
        <v>45.8</v>
      </c>
      <c r="CA15" s="524">
        <v>46.1</v>
      </c>
      <c r="CB15" s="524">
        <v>46.8</v>
      </c>
      <c r="CC15" s="524">
        <v>46.6</v>
      </c>
      <c r="CD15" s="524">
        <v>46.6</v>
      </c>
      <c r="CE15" s="524">
        <v>46.3</v>
      </c>
      <c r="CF15" s="524">
        <v>39.9</v>
      </c>
      <c r="CG15" s="524">
        <v>39.799999999999997</v>
      </c>
      <c r="CH15" s="524">
        <v>39.4</v>
      </c>
      <c r="CI15" s="524">
        <v>40.1</v>
      </c>
      <c r="CJ15" s="524">
        <v>44.2</v>
      </c>
      <c r="CK15" s="524">
        <v>44</v>
      </c>
      <c r="CL15" s="524">
        <v>44.3</v>
      </c>
      <c r="CM15" s="524">
        <v>44.1</v>
      </c>
      <c r="CN15" s="524">
        <v>43.3</v>
      </c>
      <c r="CO15" s="524">
        <v>43.2</v>
      </c>
      <c r="CP15" s="524">
        <v>44.5</v>
      </c>
      <c r="CQ15" s="524">
        <v>43.9</v>
      </c>
      <c r="CR15" s="524">
        <v>43.3</v>
      </c>
      <c r="CS15" s="524">
        <v>43</v>
      </c>
    </row>
    <row r="16" spans="1:256" customFormat="1" x14ac:dyDescent="0.2">
      <c r="A16" s="498" t="s">
        <v>736</v>
      </c>
      <c r="B16" s="524">
        <v>13.1</v>
      </c>
      <c r="C16" s="524">
        <v>16.2</v>
      </c>
      <c r="D16" s="524">
        <v>20.2</v>
      </c>
      <c r="E16" s="524">
        <v>23.1</v>
      </c>
      <c r="F16" s="524">
        <v>24.6</v>
      </c>
      <c r="G16" s="524">
        <v>24.3</v>
      </c>
      <c r="H16" s="524">
        <v>22.6</v>
      </c>
      <c r="I16" s="524">
        <v>21.5</v>
      </c>
      <c r="J16" s="524">
        <v>21.4</v>
      </c>
      <c r="K16" s="524">
        <v>21.3</v>
      </c>
      <c r="L16" s="524">
        <v>21.4</v>
      </c>
      <c r="M16" s="524">
        <v>21.2</v>
      </c>
      <c r="N16" s="524">
        <v>19.899999999999999</v>
      </c>
      <c r="O16" s="524">
        <v>20.6</v>
      </c>
      <c r="P16" s="524">
        <v>20.3</v>
      </c>
      <c r="Q16" s="524">
        <v>20.5</v>
      </c>
      <c r="R16" s="524">
        <v>21.2</v>
      </c>
      <c r="S16" s="524">
        <v>20.399999999999999</v>
      </c>
      <c r="T16" s="524">
        <v>20.3</v>
      </c>
      <c r="U16" s="524">
        <v>20.7</v>
      </c>
      <c r="V16" s="524">
        <v>20.6</v>
      </c>
      <c r="W16" s="524">
        <v>20.399999999999999</v>
      </c>
      <c r="X16" s="524">
        <v>20.3</v>
      </c>
      <c r="Y16" s="524">
        <v>19.899999999999999</v>
      </c>
      <c r="Z16" s="524">
        <v>20.100000000000001</v>
      </c>
      <c r="AA16" s="524">
        <v>20.100000000000001</v>
      </c>
      <c r="AB16" s="524">
        <v>19.600000000000001</v>
      </c>
      <c r="AC16" s="524">
        <v>19.8</v>
      </c>
      <c r="AD16" s="524">
        <v>19</v>
      </c>
      <c r="AE16" s="524">
        <v>19.3</v>
      </c>
      <c r="AF16" s="524">
        <v>19.7</v>
      </c>
      <c r="AG16" s="524">
        <v>20.5</v>
      </c>
      <c r="AH16" s="524">
        <v>21.3</v>
      </c>
      <c r="AI16" s="524">
        <v>22.2</v>
      </c>
      <c r="AJ16" s="524">
        <v>23.3</v>
      </c>
      <c r="AK16" s="524">
        <v>24.2</v>
      </c>
      <c r="AL16" s="524">
        <v>23.8</v>
      </c>
      <c r="AM16" s="524">
        <v>24.2</v>
      </c>
      <c r="AN16" s="524">
        <v>24.4</v>
      </c>
      <c r="AO16" s="524">
        <v>24.8</v>
      </c>
      <c r="AP16" s="524">
        <v>25.3</v>
      </c>
      <c r="AQ16" s="524">
        <v>26</v>
      </c>
      <c r="AR16" s="524">
        <v>26.1</v>
      </c>
      <c r="AS16" s="524">
        <v>25.1</v>
      </c>
      <c r="AT16" s="524">
        <v>24.2</v>
      </c>
      <c r="AU16" s="524">
        <v>24.1</v>
      </c>
      <c r="AV16" s="524">
        <v>23.8</v>
      </c>
      <c r="AW16" s="524">
        <v>24.1</v>
      </c>
      <c r="AX16" s="524">
        <v>24.5</v>
      </c>
      <c r="AY16" s="524">
        <v>25.2</v>
      </c>
      <c r="AZ16" s="524">
        <v>25.8</v>
      </c>
      <c r="BA16" s="524">
        <v>25.9</v>
      </c>
      <c r="BB16" s="524">
        <v>24.8</v>
      </c>
      <c r="BC16" s="524">
        <v>25.5</v>
      </c>
      <c r="BD16" s="524">
        <v>25.6</v>
      </c>
      <c r="BE16" s="524">
        <v>25.9</v>
      </c>
      <c r="BF16" s="524">
        <v>25.2</v>
      </c>
      <c r="BG16" s="524">
        <v>25.4</v>
      </c>
      <c r="BH16" s="524">
        <v>25.1</v>
      </c>
      <c r="BI16" s="524">
        <v>25.9</v>
      </c>
      <c r="BJ16" s="524">
        <v>26.1</v>
      </c>
      <c r="BK16" s="524">
        <v>27.3</v>
      </c>
      <c r="BL16" s="524">
        <v>28.3</v>
      </c>
      <c r="BM16" s="524">
        <v>28.7</v>
      </c>
      <c r="BN16" s="524">
        <v>28.4</v>
      </c>
      <c r="BO16" s="524">
        <v>29.2</v>
      </c>
      <c r="BP16" s="524">
        <v>29</v>
      </c>
      <c r="BQ16" s="524">
        <v>29.6</v>
      </c>
      <c r="BR16" s="524">
        <v>31.2</v>
      </c>
      <c r="BS16" s="524">
        <v>31.7</v>
      </c>
      <c r="BT16" s="524">
        <v>30.9</v>
      </c>
      <c r="BU16" s="524">
        <v>31.3</v>
      </c>
      <c r="BV16" s="524">
        <v>31.4</v>
      </c>
      <c r="BW16" s="524">
        <v>32.1</v>
      </c>
      <c r="BX16" s="524">
        <v>32.299999999999997</v>
      </c>
      <c r="BY16" s="524">
        <v>32.9</v>
      </c>
      <c r="BZ16" s="524">
        <v>32.6</v>
      </c>
      <c r="CA16" s="524">
        <v>32.799999999999997</v>
      </c>
      <c r="CB16" s="524">
        <v>32.6</v>
      </c>
      <c r="CC16" s="524">
        <v>33.6</v>
      </c>
      <c r="CD16" s="524">
        <v>33.799999999999997</v>
      </c>
      <c r="CE16" s="524">
        <v>33.6</v>
      </c>
      <c r="CF16" s="524">
        <v>29.5</v>
      </c>
      <c r="CG16" s="524">
        <v>28.7</v>
      </c>
      <c r="CH16" s="524">
        <v>29</v>
      </c>
      <c r="CI16" s="524">
        <v>29.1</v>
      </c>
      <c r="CJ16" s="524">
        <v>34.200000000000003</v>
      </c>
      <c r="CK16" s="524">
        <v>33.9</v>
      </c>
      <c r="CL16" s="524">
        <v>33.9</v>
      </c>
      <c r="CM16" s="524">
        <v>33.799999999999997</v>
      </c>
      <c r="CN16" s="524">
        <v>33</v>
      </c>
      <c r="CO16" s="524">
        <v>33</v>
      </c>
      <c r="CP16" s="524">
        <v>32.299999999999997</v>
      </c>
      <c r="CQ16" s="524">
        <v>31.7</v>
      </c>
      <c r="CR16" s="524">
        <v>32.200000000000003</v>
      </c>
      <c r="CS16" s="524">
        <v>33.1</v>
      </c>
    </row>
    <row r="17" spans="1:97" customFormat="1" x14ac:dyDescent="0.2">
      <c r="A17" s="506" t="s">
        <v>723</v>
      </c>
      <c r="B17" s="524">
        <v>10.9</v>
      </c>
      <c r="C17" s="524">
        <v>10.5</v>
      </c>
      <c r="D17" s="524">
        <v>10.199999999999999</v>
      </c>
      <c r="E17" s="524">
        <v>10.199999999999999</v>
      </c>
      <c r="F17" s="524">
        <v>10.4</v>
      </c>
      <c r="G17" s="524">
        <v>9.8000000000000007</v>
      </c>
      <c r="H17" s="524">
        <v>9.4</v>
      </c>
      <c r="I17" s="524">
        <v>9.1999999999999993</v>
      </c>
      <c r="J17" s="524">
        <v>8.9</v>
      </c>
      <c r="K17" s="524">
        <v>9</v>
      </c>
      <c r="L17" s="524">
        <v>9.4</v>
      </c>
      <c r="M17" s="524">
        <v>9.6999999999999993</v>
      </c>
      <c r="N17" s="524">
        <v>10.1</v>
      </c>
      <c r="O17" s="524">
        <v>10.3</v>
      </c>
      <c r="P17" s="524">
        <v>10.3</v>
      </c>
      <c r="Q17" s="524">
        <v>10.4</v>
      </c>
      <c r="R17" s="524">
        <v>10.4</v>
      </c>
      <c r="S17" s="524">
        <v>10.5</v>
      </c>
      <c r="T17" s="524">
        <v>10.7</v>
      </c>
      <c r="U17" s="524">
        <v>10.6</v>
      </c>
      <c r="V17" s="524">
        <v>10.4</v>
      </c>
      <c r="W17" s="524">
        <v>10.4</v>
      </c>
      <c r="X17" s="524">
        <v>10.4</v>
      </c>
      <c r="Y17" s="524">
        <v>10.6</v>
      </c>
      <c r="Z17" s="524">
        <v>10.9</v>
      </c>
      <c r="AA17" s="524">
        <v>11.6</v>
      </c>
      <c r="AB17" s="524">
        <v>11.6</v>
      </c>
      <c r="AC17" s="524">
        <v>11.9</v>
      </c>
      <c r="AD17" s="524">
        <v>12.1</v>
      </c>
      <c r="AE17" s="524">
        <v>12</v>
      </c>
      <c r="AF17" s="524">
        <v>12.2</v>
      </c>
      <c r="AG17" s="524">
        <v>12.2</v>
      </c>
      <c r="AH17" s="524">
        <v>11.8</v>
      </c>
      <c r="AI17" s="524">
        <v>11.5</v>
      </c>
      <c r="AJ17" s="524">
        <v>11.3</v>
      </c>
      <c r="AK17" s="524">
        <v>11</v>
      </c>
      <c r="AL17" s="524">
        <v>11</v>
      </c>
      <c r="AM17" s="524">
        <v>10.6</v>
      </c>
      <c r="AN17" s="524">
        <v>10.5</v>
      </c>
      <c r="AO17" s="524">
        <v>10.7</v>
      </c>
      <c r="AP17" s="524">
        <v>10.8</v>
      </c>
      <c r="AQ17" s="524">
        <v>11.1</v>
      </c>
      <c r="AR17" s="524">
        <v>11.1</v>
      </c>
      <c r="AS17" s="524">
        <v>11</v>
      </c>
      <c r="AT17" s="524">
        <v>11.1</v>
      </c>
      <c r="AU17" s="524">
        <v>10.9</v>
      </c>
      <c r="AV17" s="524">
        <v>10.8</v>
      </c>
      <c r="AW17" s="524">
        <v>11</v>
      </c>
      <c r="AX17" s="524">
        <v>11</v>
      </c>
      <c r="AY17" s="524">
        <v>10.9</v>
      </c>
      <c r="AZ17" s="524">
        <v>11.2</v>
      </c>
      <c r="BA17" s="524">
        <v>11.1</v>
      </c>
      <c r="BB17" s="524">
        <v>11.2</v>
      </c>
      <c r="BC17" s="524">
        <v>11.4</v>
      </c>
      <c r="BD17" s="524">
        <v>11.3</v>
      </c>
      <c r="BE17" s="524">
        <v>11.2</v>
      </c>
      <c r="BF17" s="524">
        <v>11.1</v>
      </c>
      <c r="BG17" s="524">
        <v>10.9</v>
      </c>
      <c r="BH17" s="524">
        <v>10.8</v>
      </c>
      <c r="BI17" s="524">
        <v>11</v>
      </c>
      <c r="BJ17" s="524">
        <v>10.7</v>
      </c>
      <c r="BK17" s="524">
        <v>10.8</v>
      </c>
      <c r="BL17" s="524">
        <v>10.6</v>
      </c>
      <c r="BM17" s="524">
        <v>10.5</v>
      </c>
      <c r="BN17" s="524">
        <v>10.5</v>
      </c>
      <c r="BO17" s="524">
        <v>10.4</v>
      </c>
      <c r="BP17" s="524">
        <v>10.3</v>
      </c>
      <c r="BQ17" s="524">
        <v>10.4</v>
      </c>
      <c r="BR17" s="524">
        <v>10.1</v>
      </c>
      <c r="BS17" s="524">
        <v>9.9</v>
      </c>
      <c r="BT17" s="524">
        <v>9.6999999999999993</v>
      </c>
      <c r="BU17" s="524">
        <v>9.6</v>
      </c>
      <c r="BV17" s="524">
        <v>9.8000000000000007</v>
      </c>
      <c r="BW17" s="524">
        <v>9.9</v>
      </c>
      <c r="BX17" s="524">
        <v>10</v>
      </c>
      <c r="BY17" s="524">
        <v>10</v>
      </c>
      <c r="BZ17" s="524">
        <v>9.8000000000000007</v>
      </c>
      <c r="CA17" s="524">
        <v>9.9</v>
      </c>
      <c r="CB17" s="524">
        <v>10.3</v>
      </c>
      <c r="CC17" s="524">
        <v>10.3</v>
      </c>
      <c r="CD17" s="524">
        <v>10.4</v>
      </c>
      <c r="CE17" s="524">
        <v>10.6</v>
      </c>
      <c r="CF17" s="524">
        <v>10</v>
      </c>
      <c r="CG17" s="524">
        <v>9.8000000000000007</v>
      </c>
      <c r="CH17" s="524">
        <v>9.6</v>
      </c>
      <c r="CI17" s="524">
        <v>9.1999999999999993</v>
      </c>
      <c r="CJ17" s="524">
        <v>9.1999999999999993</v>
      </c>
      <c r="CK17" s="524">
        <v>9.1999999999999993</v>
      </c>
      <c r="CL17" s="524">
        <v>9.3000000000000007</v>
      </c>
      <c r="CM17" s="524">
        <v>9.3000000000000007</v>
      </c>
      <c r="CN17" s="524">
        <v>8.8000000000000007</v>
      </c>
      <c r="CO17" s="524">
        <v>8.6</v>
      </c>
      <c r="CP17" s="524">
        <v>8.4</v>
      </c>
      <c r="CQ17" s="524">
        <v>8</v>
      </c>
      <c r="CR17" s="524">
        <v>8.1</v>
      </c>
      <c r="CS17" s="524">
        <v>8</v>
      </c>
    </row>
    <row r="18" spans="1:97" customFormat="1" x14ac:dyDescent="0.2">
      <c r="A18" s="512" t="s">
        <v>724</v>
      </c>
      <c r="B18" s="525">
        <v>5.12</v>
      </c>
      <c r="C18" s="525">
        <v>5.08</v>
      </c>
      <c r="D18" s="525">
        <v>5.23</v>
      </c>
      <c r="E18" s="525">
        <v>5.46</v>
      </c>
      <c r="F18" s="525">
        <v>5.41</v>
      </c>
      <c r="G18" s="525">
        <v>5.44</v>
      </c>
      <c r="H18" s="525">
        <v>5.56</v>
      </c>
      <c r="I18" s="525">
        <v>5.65</v>
      </c>
      <c r="J18" s="525">
        <v>5.49</v>
      </c>
      <c r="K18" s="525">
        <v>5.46</v>
      </c>
      <c r="L18" s="525">
        <v>5.56</v>
      </c>
      <c r="M18" s="525">
        <v>5.68</v>
      </c>
      <c r="N18" s="525">
        <v>5.69</v>
      </c>
      <c r="O18" s="525">
        <v>5.6</v>
      </c>
      <c r="P18" s="525">
        <v>5.64</v>
      </c>
      <c r="Q18" s="525">
        <v>5.66</v>
      </c>
      <c r="R18" s="525">
        <v>5.49</v>
      </c>
      <c r="S18" s="525">
        <v>5.34</v>
      </c>
      <c r="T18" s="525">
        <v>5.33</v>
      </c>
      <c r="U18" s="525">
        <v>5.37</v>
      </c>
      <c r="V18" s="525">
        <v>5.23</v>
      </c>
      <c r="W18" s="525">
        <v>5.16</v>
      </c>
      <c r="X18" s="525">
        <v>5.17</v>
      </c>
      <c r="Y18" s="525">
        <v>5.25</v>
      </c>
      <c r="Z18" s="525">
        <v>5.16</v>
      </c>
      <c r="AA18" s="525">
        <v>5.2</v>
      </c>
      <c r="AB18" s="525">
        <v>5.15</v>
      </c>
      <c r="AC18" s="525">
        <v>5.25</v>
      </c>
      <c r="AD18" s="525">
        <v>5.09</v>
      </c>
      <c r="AE18" s="525">
        <v>4.9800000000000004</v>
      </c>
      <c r="AF18" s="525">
        <v>4.96</v>
      </c>
      <c r="AG18" s="525">
        <v>5.07</v>
      </c>
      <c r="AH18" s="525">
        <v>4.97</v>
      </c>
      <c r="AI18" s="525">
        <v>4.87</v>
      </c>
      <c r="AJ18" s="525">
        <v>5</v>
      </c>
      <c r="AK18" s="525">
        <v>5.18</v>
      </c>
      <c r="AL18" s="525">
        <v>5.04</v>
      </c>
      <c r="AM18" s="525">
        <v>4.84</v>
      </c>
      <c r="AN18" s="525">
        <v>4.87</v>
      </c>
      <c r="AO18" s="525">
        <v>4.9400000000000004</v>
      </c>
      <c r="AP18" s="525">
        <v>4.87</v>
      </c>
      <c r="AQ18" s="525">
        <v>4.78</v>
      </c>
      <c r="AR18" s="525">
        <v>4.74</v>
      </c>
      <c r="AS18" s="525">
        <v>4.75</v>
      </c>
      <c r="AT18" s="525">
        <v>4.59</v>
      </c>
      <c r="AU18" s="525">
        <v>4.4400000000000004</v>
      </c>
      <c r="AV18" s="525">
        <v>4.46</v>
      </c>
      <c r="AW18" s="525">
        <v>4.57</v>
      </c>
      <c r="AX18" s="525">
        <v>4.46</v>
      </c>
      <c r="AY18" s="525">
        <v>4.34</v>
      </c>
      <c r="AZ18" s="525">
        <v>4.33</v>
      </c>
      <c r="BA18" s="525">
        <v>4.3499999999999996</v>
      </c>
      <c r="BB18" s="525">
        <v>4.2</v>
      </c>
      <c r="BC18" s="525">
        <v>4.05</v>
      </c>
      <c r="BD18" s="525">
        <v>4.03</v>
      </c>
      <c r="BE18" s="525">
        <v>4.1100000000000003</v>
      </c>
      <c r="BF18" s="525">
        <v>3.98</v>
      </c>
      <c r="BG18" s="525">
        <v>3.88</v>
      </c>
      <c r="BH18" s="525">
        <v>4</v>
      </c>
      <c r="BI18" s="525">
        <v>4.07</v>
      </c>
      <c r="BJ18" s="525">
        <v>4.0199999999999996</v>
      </c>
      <c r="BK18" s="525">
        <v>3.95</v>
      </c>
      <c r="BL18" s="525">
        <v>3.97</v>
      </c>
      <c r="BM18" s="525">
        <v>4.08</v>
      </c>
      <c r="BN18" s="525">
        <v>3.99</v>
      </c>
      <c r="BO18" s="525">
        <v>3.88</v>
      </c>
      <c r="BP18" s="525">
        <v>3.92</v>
      </c>
      <c r="BQ18" s="525">
        <v>4.01</v>
      </c>
      <c r="BR18" s="525">
        <v>3.9</v>
      </c>
      <c r="BS18" s="525">
        <v>3.83</v>
      </c>
      <c r="BT18" s="525">
        <v>3.75</v>
      </c>
      <c r="BU18" s="525">
        <v>3.83</v>
      </c>
      <c r="BV18" s="525">
        <v>3.83</v>
      </c>
      <c r="BW18" s="525">
        <v>3.76</v>
      </c>
      <c r="BX18" s="525">
        <v>3.86</v>
      </c>
      <c r="BY18" s="525">
        <v>3.95</v>
      </c>
      <c r="BZ18" s="525">
        <v>3.88</v>
      </c>
      <c r="CA18" s="525">
        <v>3.8</v>
      </c>
      <c r="CB18" s="525">
        <v>3.78</v>
      </c>
      <c r="CC18" s="525">
        <v>3.95</v>
      </c>
      <c r="CD18" s="525">
        <v>3.76</v>
      </c>
      <c r="CE18" s="525">
        <v>3.62</v>
      </c>
      <c r="CF18" s="525">
        <v>3.32</v>
      </c>
      <c r="CG18" s="525">
        <v>3.36</v>
      </c>
      <c r="CH18" s="525">
        <v>3.37</v>
      </c>
      <c r="CI18" s="525">
        <v>3.43</v>
      </c>
      <c r="CJ18" s="525">
        <v>3.62</v>
      </c>
      <c r="CK18" s="525">
        <v>3.75</v>
      </c>
      <c r="CL18" s="525">
        <v>3.76</v>
      </c>
      <c r="CM18" s="525">
        <v>3.71</v>
      </c>
      <c r="CN18" s="525">
        <v>3.72</v>
      </c>
      <c r="CO18" s="525">
        <v>3.82</v>
      </c>
      <c r="CP18" s="525">
        <v>3.64</v>
      </c>
      <c r="CQ18" s="525">
        <v>3.48</v>
      </c>
      <c r="CR18" s="525">
        <v>3.52</v>
      </c>
      <c r="CS18" s="525">
        <v>3.65</v>
      </c>
    </row>
    <row r="19" spans="1:97" customFormat="1" x14ac:dyDescent="0.2">
      <c r="A19" s="498" t="s">
        <v>22</v>
      </c>
      <c r="B19" s="524">
        <v>92</v>
      </c>
      <c r="C19" s="524">
        <v>92.2</v>
      </c>
      <c r="D19" s="524">
        <v>92.1</v>
      </c>
      <c r="E19" s="524">
        <v>92.3</v>
      </c>
      <c r="F19" s="524">
        <v>93.2</v>
      </c>
      <c r="G19" s="524">
        <v>93.1</v>
      </c>
      <c r="H19" s="524">
        <v>93.3</v>
      </c>
      <c r="I19" s="524">
        <v>93.2</v>
      </c>
      <c r="J19" s="524">
        <v>93.1</v>
      </c>
      <c r="K19" s="524">
        <v>93.5</v>
      </c>
      <c r="L19" s="524">
        <v>93.3</v>
      </c>
      <c r="M19" s="524">
        <v>93.8</v>
      </c>
      <c r="N19" s="524">
        <v>93.4</v>
      </c>
      <c r="O19" s="524">
        <v>93.4</v>
      </c>
      <c r="P19" s="524">
        <v>94</v>
      </c>
      <c r="Q19" s="524">
        <v>93.1</v>
      </c>
      <c r="R19" s="524">
        <v>93.4</v>
      </c>
      <c r="S19" s="524">
        <v>95.1</v>
      </c>
      <c r="T19" s="524">
        <v>94.5</v>
      </c>
      <c r="U19" s="524">
        <v>94.7</v>
      </c>
      <c r="V19" s="524">
        <v>95</v>
      </c>
      <c r="W19" s="524">
        <v>95.9</v>
      </c>
      <c r="X19" s="524">
        <v>95.9</v>
      </c>
      <c r="Y19" s="524">
        <v>95.9</v>
      </c>
      <c r="Z19" s="524">
        <v>95.8</v>
      </c>
      <c r="AA19" s="524">
        <v>96.3</v>
      </c>
      <c r="AB19" s="524">
        <v>96.5</v>
      </c>
      <c r="AC19" s="524">
        <v>96.6</v>
      </c>
      <c r="AD19" s="524">
        <v>96.8</v>
      </c>
      <c r="AE19" s="524">
        <v>97</v>
      </c>
      <c r="AF19" s="524">
        <v>97.3</v>
      </c>
      <c r="AG19" s="524">
        <v>97</v>
      </c>
      <c r="AH19" s="524">
        <v>97</v>
      </c>
      <c r="AI19" s="524">
        <v>96.7</v>
      </c>
      <c r="AJ19" s="524">
        <v>96.8</v>
      </c>
      <c r="AK19" s="524">
        <v>97.1</v>
      </c>
      <c r="AL19" s="524">
        <v>97.4</v>
      </c>
      <c r="AM19" s="524">
        <v>98</v>
      </c>
      <c r="AN19" s="524">
        <v>97.8</v>
      </c>
      <c r="AO19" s="524">
        <v>97.8</v>
      </c>
      <c r="AP19" s="524">
        <v>97.7</v>
      </c>
      <c r="AQ19" s="524">
        <v>97.7</v>
      </c>
      <c r="AR19" s="524">
        <v>97.7</v>
      </c>
      <c r="AS19" s="524">
        <v>97.6</v>
      </c>
      <c r="AT19" s="524">
        <v>97.8</v>
      </c>
      <c r="AU19" s="524">
        <v>98.1</v>
      </c>
      <c r="AV19" s="524">
        <v>98.1</v>
      </c>
      <c r="AW19" s="524">
        <v>98.1</v>
      </c>
      <c r="AX19" s="524">
        <v>98</v>
      </c>
      <c r="AY19" s="524">
        <v>98</v>
      </c>
      <c r="AZ19" s="524">
        <v>98.3</v>
      </c>
      <c r="BA19" s="524">
        <v>98</v>
      </c>
      <c r="BB19" s="524">
        <v>98.2</v>
      </c>
      <c r="BC19" s="524">
        <v>98.2</v>
      </c>
      <c r="BD19" s="524">
        <v>98</v>
      </c>
      <c r="BE19" s="524">
        <v>98.1</v>
      </c>
      <c r="BF19" s="524">
        <v>98.1</v>
      </c>
      <c r="BG19" s="524">
        <v>98.3</v>
      </c>
      <c r="BH19" s="524">
        <v>98.1</v>
      </c>
      <c r="BI19" s="524">
        <v>97.9</v>
      </c>
      <c r="BJ19" s="524">
        <v>98.1</v>
      </c>
      <c r="BK19" s="524">
        <v>98.1</v>
      </c>
      <c r="BL19" s="524">
        <v>98.2</v>
      </c>
      <c r="BM19" s="524">
        <v>98.3</v>
      </c>
      <c r="BN19" s="524">
        <v>98.3</v>
      </c>
      <c r="BO19" s="524">
        <v>98.2</v>
      </c>
      <c r="BP19" s="524">
        <v>97.8</v>
      </c>
      <c r="BQ19" s="524">
        <v>98.2</v>
      </c>
      <c r="BR19" s="524">
        <v>98.2</v>
      </c>
      <c r="BS19" s="524">
        <v>98.2</v>
      </c>
      <c r="BT19" s="524">
        <v>98.2</v>
      </c>
      <c r="BU19" s="524">
        <v>98.1</v>
      </c>
      <c r="BV19" s="524">
        <v>97.9</v>
      </c>
      <c r="BW19" s="524">
        <v>98.2</v>
      </c>
      <c r="BX19" s="524">
        <v>98.2</v>
      </c>
      <c r="BY19" s="524">
        <v>98.1</v>
      </c>
      <c r="BZ19" s="524">
        <v>98</v>
      </c>
      <c r="CA19" s="524">
        <v>98.3</v>
      </c>
      <c r="CB19" s="524">
        <v>98.1</v>
      </c>
      <c r="CC19" s="524">
        <v>98.4</v>
      </c>
      <c r="CD19" s="524">
        <v>98.2</v>
      </c>
      <c r="CE19" s="524">
        <v>98.2</v>
      </c>
      <c r="CF19" s="524">
        <v>97.8</v>
      </c>
      <c r="CG19" s="524">
        <v>98.1</v>
      </c>
      <c r="CH19" s="524">
        <v>97.7</v>
      </c>
      <c r="CI19" s="524">
        <v>97.9</v>
      </c>
      <c r="CJ19" s="524">
        <v>98.1</v>
      </c>
      <c r="CK19" s="524">
        <v>97.7</v>
      </c>
      <c r="CL19" s="524">
        <v>97.7</v>
      </c>
      <c r="CM19" s="524">
        <v>97.5</v>
      </c>
      <c r="CN19" s="524">
        <v>97.5</v>
      </c>
      <c r="CO19" s="524">
        <v>97.6</v>
      </c>
      <c r="CP19" s="524">
        <v>97.6</v>
      </c>
      <c r="CQ19" s="524">
        <v>97.6</v>
      </c>
      <c r="CR19" s="524">
        <v>97.7</v>
      </c>
      <c r="CS19" s="524">
        <v>96</v>
      </c>
    </row>
    <row r="20" spans="1:97" customFormat="1" x14ac:dyDescent="0.2">
      <c r="A20" s="498" t="s">
        <v>117</v>
      </c>
      <c r="B20" s="524">
        <v>77.3</v>
      </c>
      <c r="C20" s="524">
        <v>79.400000000000006</v>
      </c>
      <c r="D20" s="524">
        <v>80.2</v>
      </c>
      <c r="E20" s="524">
        <v>82.2</v>
      </c>
      <c r="F20" s="524">
        <v>79.7</v>
      </c>
      <c r="G20" s="524">
        <v>81.599999999999994</v>
      </c>
      <c r="H20" s="524">
        <v>82.2</v>
      </c>
      <c r="I20" s="524">
        <v>84.3</v>
      </c>
      <c r="J20" s="524">
        <v>81</v>
      </c>
      <c r="K20" s="524">
        <v>82</v>
      </c>
      <c r="L20" s="524">
        <v>82.8</v>
      </c>
      <c r="M20" s="524">
        <v>86.4</v>
      </c>
      <c r="N20" s="524">
        <v>83.1</v>
      </c>
      <c r="O20" s="524">
        <v>82.8</v>
      </c>
      <c r="P20" s="524">
        <v>85.1</v>
      </c>
      <c r="Q20" s="524">
        <v>87</v>
      </c>
      <c r="R20" s="524">
        <v>83.8</v>
      </c>
      <c r="S20" s="524">
        <v>86</v>
      </c>
      <c r="T20" s="524">
        <v>86.5</v>
      </c>
      <c r="U20" s="524">
        <v>88.5</v>
      </c>
      <c r="V20" s="524">
        <v>88.6</v>
      </c>
      <c r="W20" s="524">
        <v>89.5</v>
      </c>
      <c r="X20" s="524">
        <v>89.3</v>
      </c>
      <c r="Y20" s="524">
        <v>90.7</v>
      </c>
      <c r="Z20" s="524">
        <v>89.5</v>
      </c>
      <c r="AA20" s="524">
        <v>91.4</v>
      </c>
      <c r="AB20" s="524">
        <v>91.4</v>
      </c>
      <c r="AC20" s="524">
        <v>91</v>
      </c>
      <c r="AD20" s="524">
        <v>89.7</v>
      </c>
      <c r="AE20" s="524">
        <v>90.8</v>
      </c>
      <c r="AF20" s="524">
        <v>92</v>
      </c>
      <c r="AG20" s="524">
        <v>92.9</v>
      </c>
      <c r="AH20" s="524">
        <v>91.8</v>
      </c>
      <c r="AI20" s="524">
        <v>93.4</v>
      </c>
      <c r="AJ20" s="524">
        <v>94</v>
      </c>
      <c r="AK20" s="524">
        <v>95</v>
      </c>
      <c r="AL20" s="524">
        <v>93.5</v>
      </c>
      <c r="AM20" s="524">
        <v>94.8</v>
      </c>
      <c r="AN20" s="524">
        <v>95.5</v>
      </c>
      <c r="AO20" s="524">
        <v>96.1</v>
      </c>
      <c r="AP20" s="524">
        <v>94.6</v>
      </c>
      <c r="AQ20" s="524">
        <v>95</v>
      </c>
      <c r="AR20" s="524">
        <v>94.6</v>
      </c>
      <c r="AS20" s="524">
        <v>94.9</v>
      </c>
      <c r="AT20" s="524">
        <v>93.6</v>
      </c>
      <c r="AU20" s="524">
        <v>94.7</v>
      </c>
      <c r="AV20" s="524">
        <v>94.5</v>
      </c>
      <c r="AW20" s="524">
        <v>95</v>
      </c>
      <c r="AX20" s="524">
        <v>93.7</v>
      </c>
      <c r="AY20" s="524">
        <v>93.9</v>
      </c>
      <c r="AZ20" s="524">
        <v>94.3</v>
      </c>
      <c r="BA20" s="524">
        <v>94.9</v>
      </c>
      <c r="BB20" s="524">
        <v>93.7</v>
      </c>
      <c r="BC20" s="524">
        <v>94.5</v>
      </c>
      <c r="BD20" s="524">
        <v>94.2</v>
      </c>
      <c r="BE20" s="524">
        <v>95</v>
      </c>
      <c r="BF20" s="524">
        <v>93.8</v>
      </c>
      <c r="BG20" s="524">
        <v>95</v>
      </c>
      <c r="BH20" s="524">
        <v>95</v>
      </c>
      <c r="BI20" s="524">
        <v>95.2</v>
      </c>
      <c r="BJ20" s="524">
        <v>94</v>
      </c>
      <c r="BK20" s="524">
        <v>94.5</v>
      </c>
      <c r="BL20" s="524">
        <v>94.7</v>
      </c>
      <c r="BM20" s="524">
        <v>94.9</v>
      </c>
      <c r="BN20" s="524">
        <v>93</v>
      </c>
      <c r="BO20" s="524">
        <v>94.4</v>
      </c>
      <c r="BP20" s="524">
        <v>94.1</v>
      </c>
      <c r="BQ20" s="524">
        <v>94.8</v>
      </c>
      <c r="BR20" s="524">
        <v>93.1</v>
      </c>
      <c r="BS20" s="524">
        <v>94.1</v>
      </c>
      <c r="BT20" s="524">
        <v>94.3</v>
      </c>
      <c r="BU20" s="524">
        <v>94.1</v>
      </c>
      <c r="BV20" s="524">
        <v>92.1</v>
      </c>
      <c r="BW20" s="524">
        <v>92.8</v>
      </c>
      <c r="BX20" s="524">
        <v>93</v>
      </c>
      <c r="BY20" s="524">
        <v>93.7</v>
      </c>
      <c r="BZ20" s="524">
        <v>92.6</v>
      </c>
      <c r="CA20" s="524">
        <v>92.7</v>
      </c>
      <c r="CB20" s="524">
        <v>93.2</v>
      </c>
      <c r="CC20" s="524">
        <v>93.9</v>
      </c>
      <c r="CD20" s="524">
        <v>91.6</v>
      </c>
      <c r="CE20" s="524">
        <v>91.9</v>
      </c>
      <c r="CF20" s="524">
        <v>91.5</v>
      </c>
      <c r="CG20" s="524">
        <v>93</v>
      </c>
      <c r="CH20" s="524">
        <v>92.8</v>
      </c>
      <c r="CI20" s="524">
        <v>94</v>
      </c>
      <c r="CJ20" s="524">
        <v>93.8</v>
      </c>
      <c r="CK20" s="524">
        <v>92.8</v>
      </c>
      <c r="CL20" s="524">
        <v>90.4</v>
      </c>
      <c r="CM20" s="524">
        <v>90.8</v>
      </c>
      <c r="CN20" s="524">
        <v>90.5</v>
      </c>
      <c r="CO20" s="524">
        <v>91.3</v>
      </c>
      <c r="CP20" s="524">
        <v>89.2</v>
      </c>
      <c r="CQ20" s="524">
        <v>90</v>
      </c>
      <c r="CR20" s="524">
        <v>90.2</v>
      </c>
      <c r="CS20" s="524">
        <v>87.7</v>
      </c>
    </row>
    <row r="21" spans="1:97" x14ac:dyDescent="0.2">
      <c r="A21" s="498" t="s">
        <v>490</v>
      </c>
      <c r="B21" s="524">
        <v>84.5</v>
      </c>
      <c r="C21" s="524">
        <v>84.8</v>
      </c>
      <c r="D21" s="524">
        <v>83.9</v>
      </c>
      <c r="E21" s="524">
        <v>83.2</v>
      </c>
      <c r="F21" s="524">
        <v>84.9</v>
      </c>
      <c r="G21" s="524">
        <v>85.5</v>
      </c>
      <c r="H21" s="524">
        <v>85.1</v>
      </c>
      <c r="I21" s="524">
        <v>83.9</v>
      </c>
      <c r="J21" s="524">
        <v>84.2</v>
      </c>
      <c r="K21" s="524">
        <v>84.9</v>
      </c>
      <c r="L21" s="524">
        <v>83.7</v>
      </c>
      <c r="M21" s="524">
        <v>83.7</v>
      </c>
      <c r="N21" s="524">
        <v>83.9</v>
      </c>
      <c r="O21" s="524">
        <v>85.1</v>
      </c>
      <c r="P21" s="524">
        <v>85.1</v>
      </c>
      <c r="Q21" s="524">
        <v>84</v>
      </c>
      <c r="R21" s="524">
        <v>84.8</v>
      </c>
      <c r="S21" s="524">
        <v>87.8</v>
      </c>
      <c r="T21" s="524">
        <v>86.5</v>
      </c>
      <c r="U21" s="524">
        <v>86.2</v>
      </c>
      <c r="V21" s="524">
        <v>87.4</v>
      </c>
      <c r="W21" s="524">
        <v>87.9</v>
      </c>
      <c r="X21" s="524">
        <v>87.6</v>
      </c>
      <c r="Y21" s="524">
        <v>87</v>
      </c>
      <c r="Z21" s="524">
        <v>87.7</v>
      </c>
      <c r="AA21" s="524">
        <v>88.7</v>
      </c>
      <c r="AB21" s="524">
        <v>88.3</v>
      </c>
      <c r="AC21" s="524">
        <v>87.4</v>
      </c>
      <c r="AD21" s="524">
        <v>88.1</v>
      </c>
      <c r="AE21" s="524">
        <v>88.4</v>
      </c>
      <c r="AF21" s="524">
        <v>88.2</v>
      </c>
      <c r="AG21" s="524">
        <v>87.9</v>
      </c>
      <c r="AH21" s="524">
        <v>88.2</v>
      </c>
      <c r="AI21" s="524">
        <v>88.7</v>
      </c>
      <c r="AJ21" s="524">
        <v>88.3</v>
      </c>
      <c r="AK21" s="524">
        <v>88.3</v>
      </c>
      <c r="AL21" s="524">
        <v>89.4</v>
      </c>
      <c r="AM21" s="524">
        <v>90.9</v>
      </c>
      <c r="AN21" s="524">
        <v>90.9</v>
      </c>
      <c r="AO21" s="524">
        <v>90.1</v>
      </c>
      <c r="AP21" s="524">
        <v>90.5</v>
      </c>
      <c r="AQ21" s="524">
        <v>90.7</v>
      </c>
      <c r="AR21" s="524">
        <v>89.5</v>
      </c>
      <c r="AS21" s="524">
        <v>89</v>
      </c>
      <c r="AT21" s="524">
        <v>90.2</v>
      </c>
      <c r="AU21" s="524">
        <v>91.3</v>
      </c>
      <c r="AV21" s="524">
        <v>90.8</v>
      </c>
      <c r="AW21" s="524">
        <v>90</v>
      </c>
      <c r="AX21" s="524">
        <v>90.4</v>
      </c>
      <c r="AY21" s="524">
        <v>89.7</v>
      </c>
      <c r="AZ21" s="524">
        <v>89.8</v>
      </c>
      <c r="BA21" s="524">
        <v>88.8</v>
      </c>
      <c r="BB21" s="524">
        <v>89.5</v>
      </c>
      <c r="BC21" s="524">
        <v>90.7</v>
      </c>
      <c r="BD21" s="524">
        <v>89.9</v>
      </c>
      <c r="BE21" s="524">
        <v>90</v>
      </c>
      <c r="BF21" s="524">
        <v>90.5</v>
      </c>
      <c r="BG21" s="524">
        <v>90.7</v>
      </c>
      <c r="BH21" s="524">
        <v>90</v>
      </c>
      <c r="BI21" s="524">
        <v>89.6</v>
      </c>
      <c r="BJ21" s="524">
        <v>89.9</v>
      </c>
      <c r="BK21" s="524">
        <v>91.5</v>
      </c>
      <c r="BL21" s="524">
        <v>90.9</v>
      </c>
      <c r="BM21" s="524">
        <v>91.1</v>
      </c>
      <c r="BN21" s="524">
        <v>91.3</v>
      </c>
      <c r="BO21" s="524">
        <v>91.8</v>
      </c>
      <c r="BP21" s="524">
        <v>92.2</v>
      </c>
      <c r="BQ21" s="524">
        <v>91.6</v>
      </c>
      <c r="BR21" s="524">
        <v>92.1</v>
      </c>
      <c r="BS21" s="524">
        <v>92.2</v>
      </c>
      <c r="BT21" s="524">
        <v>91.7</v>
      </c>
      <c r="BU21" s="524">
        <v>91.4</v>
      </c>
      <c r="BV21" s="524">
        <v>91.5</v>
      </c>
      <c r="BW21" s="524">
        <v>92.6</v>
      </c>
      <c r="BX21" s="524">
        <v>92.6</v>
      </c>
      <c r="BY21" s="524">
        <v>92.1</v>
      </c>
      <c r="BZ21" s="524">
        <v>93</v>
      </c>
      <c r="CA21" s="524">
        <v>93.8</v>
      </c>
      <c r="CB21" s="524">
        <v>93</v>
      </c>
      <c r="CC21" s="524">
        <v>92.9</v>
      </c>
      <c r="CD21" s="524">
        <v>93.7</v>
      </c>
      <c r="CE21" s="524">
        <v>93.3</v>
      </c>
      <c r="CF21" s="524">
        <v>92.7</v>
      </c>
      <c r="CG21" s="524">
        <v>92.1</v>
      </c>
      <c r="CH21" s="524">
        <v>91.7</v>
      </c>
      <c r="CI21" s="524">
        <v>92.2</v>
      </c>
      <c r="CJ21" s="524">
        <v>92.1</v>
      </c>
      <c r="CK21" s="524">
        <v>92.1</v>
      </c>
      <c r="CL21" s="524">
        <v>91.6</v>
      </c>
      <c r="CM21" s="524">
        <v>92</v>
      </c>
      <c r="CN21" s="524">
        <v>91.8</v>
      </c>
      <c r="CO21" s="524">
        <v>91.4</v>
      </c>
      <c r="CP21" s="524">
        <v>91.9</v>
      </c>
      <c r="CQ21" s="524">
        <v>92.5</v>
      </c>
      <c r="CR21" s="524">
        <v>92.9</v>
      </c>
      <c r="CS21" s="524">
        <v>90.3</v>
      </c>
    </row>
    <row r="22" spans="1:97" x14ac:dyDescent="0.2">
      <c r="A22" s="498" t="s">
        <v>491</v>
      </c>
      <c r="B22" s="524">
        <v>62.8</v>
      </c>
      <c r="C22" s="524">
        <v>65.5</v>
      </c>
      <c r="D22" s="524">
        <v>64</v>
      </c>
      <c r="E22" s="524">
        <v>65.3</v>
      </c>
      <c r="F22" s="524">
        <v>62.5</v>
      </c>
      <c r="G22" s="524">
        <v>65.5</v>
      </c>
      <c r="H22" s="524">
        <v>64.3</v>
      </c>
      <c r="I22" s="524">
        <v>65.3</v>
      </c>
      <c r="J22" s="524">
        <v>62.7</v>
      </c>
      <c r="K22" s="524">
        <v>64.2</v>
      </c>
      <c r="L22" s="524">
        <v>64.2</v>
      </c>
      <c r="M22" s="524">
        <v>66.900000000000006</v>
      </c>
      <c r="N22" s="524">
        <v>63.7</v>
      </c>
      <c r="O22" s="524">
        <v>65.5</v>
      </c>
      <c r="P22" s="524">
        <v>65.400000000000006</v>
      </c>
      <c r="Q22" s="524">
        <v>67.2</v>
      </c>
      <c r="R22" s="524">
        <v>63.3</v>
      </c>
      <c r="S22" s="524">
        <v>66.7</v>
      </c>
      <c r="T22" s="524">
        <v>65.3</v>
      </c>
      <c r="U22" s="524">
        <v>67.099999999999994</v>
      </c>
      <c r="V22" s="524">
        <v>66.400000000000006</v>
      </c>
      <c r="W22" s="524">
        <v>68.099999999999994</v>
      </c>
      <c r="X22" s="524">
        <v>66.400000000000006</v>
      </c>
      <c r="Y22" s="524">
        <v>66.900000000000006</v>
      </c>
      <c r="Z22" s="524">
        <v>66.099999999999994</v>
      </c>
      <c r="AA22" s="524">
        <v>69.5</v>
      </c>
      <c r="AB22" s="524">
        <v>66.900000000000006</v>
      </c>
      <c r="AC22" s="524">
        <v>66.5</v>
      </c>
      <c r="AD22" s="524">
        <v>64.8</v>
      </c>
      <c r="AE22" s="524">
        <v>67.5</v>
      </c>
      <c r="AF22" s="524">
        <v>67.099999999999994</v>
      </c>
      <c r="AG22" s="524">
        <v>68.099999999999994</v>
      </c>
      <c r="AH22" s="524">
        <v>67.2</v>
      </c>
      <c r="AI22" s="524">
        <v>70.3</v>
      </c>
      <c r="AJ22" s="524">
        <v>70.2</v>
      </c>
      <c r="AK22" s="524">
        <v>71.2</v>
      </c>
      <c r="AL22" s="524">
        <v>68.900000000000006</v>
      </c>
      <c r="AM22" s="524">
        <v>72.599999999999994</v>
      </c>
      <c r="AN22" s="524">
        <v>70.5</v>
      </c>
      <c r="AO22" s="524">
        <v>71.099999999999994</v>
      </c>
      <c r="AP22" s="524">
        <v>67.900000000000006</v>
      </c>
      <c r="AQ22" s="524">
        <v>67.599999999999994</v>
      </c>
      <c r="AR22" s="524">
        <v>65.3</v>
      </c>
      <c r="AS22" s="524">
        <v>66</v>
      </c>
      <c r="AT22" s="524">
        <v>63.4</v>
      </c>
      <c r="AU22" s="524">
        <v>65.599999999999994</v>
      </c>
      <c r="AV22" s="524">
        <v>64.3</v>
      </c>
      <c r="AW22" s="524">
        <v>65.8</v>
      </c>
      <c r="AX22" s="524">
        <v>63.2</v>
      </c>
      <c r="AY22" s="524">
        <v>64</v>
      </c>
      <c r="AZ22" s="524">
        <v>63.8</v>
      </c>
      <c r="BA22" s="524">
        <v>65.3</v>
      </c>
      <c r="BB22" s="524">
        <v>62.4</v>
      </c>
      <c r="BC22" s="524">
        <v>65.400000000000006</v>
      </c>
      <c r="BD22" s="524">
        <v>63.8</v>
      </c>
      <c r="BE22" s="524">
        <v>66</v>
      </c>
      <c r="BF22" s="524">
        <v>63.7</v>
      </c>
      <c r="BG22" s="524">
        <v>66</v>
      </c>
      <c r="BH22" s="524">
        <v>63.7</v>
      </c>
      <c r="BI22" s="524">
        <v>65.8</v>
      </c>
      <c r="BJ22" s="524">
        <v>62.9</v>
      </c>
      <c r="BK22" s="524">
        <v>67.2</v>
      </c>
      <c r="BL22" s="524">
        <v>68.7</v>
      </c>
      <c r="BM22" s="524">
        <v>70.5</v>
      </c>
      <c r="BN22" s="524">
        <v>68.400000000000006</v>
      </c>
      <c r="BO22" s="524">
        <v>71.3</v>
      </c>
      <c r="BP22" s="524">
        <v>70.2</v>
      </c>
      <c r="BQ22" s="524">
        <v>70.8</v>
      </c>
      <c r="BR22" s="524">
        <v>67.7</v>
      </c>
      <c r="BS22" s="524">
        <v>70.900000000000006</v>
      </c>
      <c r="BT22" s="524">
        <v>68.900000000000006</v>
      </c>
      <c r="BU22" s="524">
        <v>69.3</v>
      </c>
      <c r="BV22" s="524">
        <v>65.900000000000006</v>
      </c>
      <c r="BW22" s="524">
        <v>67.2</v>
      </c>
      <c r="BX22" s="524">
        <v>66</v>
      </c>
      <c r="BY22" s="524">
        <v>66.5</v>
      </c>
      <c r="BZ22" s="524">
        <v>64.7</v>
      </c>
      <c r="CA22" s="524">
        <v>66.7</v>
      </c>
      <c r="CB22" s="524">
        <v>65.8</v>
      </c>
      <c r="CC22" s="524">
        <v>66.900000000000006</v>
      </c>
      <c r="CD22" s="524">
        <v>62.3</v>
      </c>
      <c r="CE22" s="524">
        <v>66</v>
      </c>
      <c r="CF22" s="524">
        <v>68.7</v>
      </c>
      <c r="CG22" s="524">
        <v>67.2</v>
      </c>
      <c r="CH22" s="524">
        <v>65.3</v>
      </c>
      <c r="CI22" s="524">
        <v>67</v>
      </c>
      <c r="CJ22" s="524">
        <v>65.3</v>
      </c>
      <c r="CK22" s="524">
        <v>64.3</v>
      </c>
      <c r="CL22" s="524">
        <v>60.4</v>
      </c>
      <c r="CM22" s="524">
        <v>63</v>
      </c>
      <c r="CN22" s="524">
        <v>60.3</v>
      </c>
      <c r="CO22" s="524">
        <v>63.1</v>
      </c>
      <c r="CP22" s="524">
        <v>60.3</v>
      </c>
      <c r="CQ22" s="524">
        <v>62.6</v>
      </c>
      <c r="CR22" s="524">
        <v>62</v>
      </c>
      <c r="CS22" s="524">
        <v>62.2</v>
      </c>
    </row>
    <row r="23" spans="1:97" customFormat="1" x14ac:dyDescent="0.2">
      <c r="A23" s="498" t="s">
        <v>463</v>
      </c>
      <c r="B23" s="524">
        <v>45.8</v>
      </c>
      <c r="C23" s="524">
        <v>47.1</v>
      </c>
      <c r="D23" s="524">
        <v>48.2</v>
      </c>
      <c r="E23" s="524">
        <v>49.3</v>
      </c>
      <c r="F23" s="524">
        <v>51.1</v>
      </c>
      <c r="G23" s="524">
        <v>54</v>
      </c>
      <c r="H23" s="524">
        <v>57.6</v>
      </c>
      <c r="I23" s="524">
        <v>61.1</v>
      </c>
      <c r="J23" s="524">
        <v>64.400000000000006</v>
      </c>
      <c r="K23" s="524">
        <v>66.400000000000006</v>
      </c>
      <c r="L23" s="524">
        <v>67.8</v>
      </c>
      <c r="M23" s="524">
        <v>68.8</v>
      </c>
      <c r="N23" s="524">
        <v>69.900000000000006</v>
      </c>
      <c r="O23" s="524">
        <v>70.7</v>
      </c>
      <c r="P23" s="524">
        <v>71.5</v>
      </c>
      <c r="Q23" s="524">
        <v>72.2</v>
      </c>
      <c r="R23" s="524">
        <v>72.8</v>
      </c>
      <c r="S23" s="524">
        <v>73.5</v>
      </c>
      <c r="T23" s="524">
        <v>74.099999999999994</v>
      </c>
      <c r="U23" s="524">
        <v>74.8</v>
      </c>
      <c r="V23" s="524">
        <v>75.3</v>
      </c>
      <c r="W23" s="524">
        <v>75.599999999999994</v>
      </c>
      <c r="X23" s="524">
        <v>75.900000000000006</v>
      </c>
      <c r="Y23" s="524">
        <v>76.2</v>
      </c>
      <c r="Z23" s="524">
        <v>76.400000000000006</v>
      </c>
      <c r="AA23" s="524">
        <v>77</v>
      </c>
      <c r="AB23" s="524">
        <v>77.599999999999994</v>
      </c>
      <c r="AC23" s="524">
        <v>78.2</v>
      </c>
      <c r="AD23" s="524">
        <v>79.099999999999994</v>
      </c>
      <c r="AE23" s="524">
        <v>79.599999999999994</v>
      </c>
      <c r="AF23" s="524">
        <v>80.099999999999994</v>
      </c>
      <c r="AG23" s="524">
        <v>80.5</v>
      </c>
      <c r="AH23" s="524">
        <v>81</v>
      </c>
      <c r="AI23" s="524">
        <v>81.599999999999994</v>
      </c>
      <c r="AJ23" s="524">
        <v>82.3</v>
      </c>
      <c r="AK23" s="524">
        <v>83.2</v>
      </c>
      <c r="AL23" s="524">
        <v>84.1</v>
      </c>
      <c r="AM23" s="524">
        <v>84.8</v>
      </c>
      <c r="AN23" s="524">
        <v>85.5</v>
      </c>
      <c r="AO23" s="524">
        <v>86.1</v>
      </c>
      <c r="AP23" s="524">
        <v>86.7</v>
      </c>
      <c r="AQ23" s="524">
        <v>87.2</v>
      </c>
      <c r="AR23" s="524">
        <v>87.8</v>
      </c>
      <c r="AS23" s="524">
        <v>88.4</v>
      </c>
      <c r="AT23" s="524">
        <v>89.1</v>
      </c>
      <c r="AU23" s="524">
        <v>89.8</v>
      </c>
      <c r="AV23" s="524">
        <v>90.4</v>
      </c>
      <c r="AW23" s="524">
        <v>91.2</v>
      </c>
      <c r="AX23" s="524">
        <v>92</v>
      </c>
      <c r="AY23" s="524">
        <v>92.7</v>
      </c>
      <c r="AZ23" s="524">
        <v>93.3</v>
      </c>
      <c r="BA23" s="524">
        <v>93.5</v>
      </c>
      <c r="BB23" s="524">
        <v>93.7</v>
      </c>
      <c r="BC23" s="524">
        <v>93.8</v>
      </c>
      <c r="BD23" s="524">
        <v>93.9</v>
      </c>
      <c r="BE23" s="524">
        <v>94.1</v>
      </c>
      <c r="BF23" s="524">
        <v>94.2</v>
      </c>
      <c r="BG23" s="524">
        <v>94.4</v>
      </c>
      <c r="BH23" s="524">
        <v>94.5</v>
      </c>
      <c r="BI23" s="524">
        <v>94.6</v>
      </c>
      <c r="BJ23" s="524">
        <v>94.6</v>
      </c>
      <c r="BK23" s="524">
        <v>94.7</v>
      </c>
      <c r="BL23" s="524">
        <v>94.8</v>
      </c>
      <c r="BM23" s="524">
        <v>95</v>
      </c>
      <c r="BN23" s="524">
        <v>95.1</v>
      </c>
      <c r="BO23" s="524">
        <v>95.1</v>
      </c>
      <c r="BP23" s="524">
        <v>95.1</v>
      </c>
      <c r="BQ23" s="524">
        <v>95.1</v>
      </c>
      <c r="BR23" s="524">
        <v>95.1</v>
      </c>
      <c r="BS23" s="524">
        <v>95.1</v>
      </c>
      <c r="BT23" s="524">
        <v>95.1</v>
      </c>
      <c r="BU23" s="524">
        <v>94.9</v>
      </c>
      <c r="BV23" s="524">
        <v>94.8</v>
      </c>
      <c r="BW23" s="524">
        <v>94.6</v>
      </c>
      <c r="BX23" s="524">
        <v>94.7</v>
      </c>
      <c r="BY23" s="524">
        <v>94.8</v>
      </c>
      <c r="BZ23" s="524">
        <v>95</v>
      </c>
      <c r="CA23" s="524">
        <v>95.3</v>
      </c>
      <c r="CB23" s="524">
        <v>95.4</v>
      </c>
      <c r="CC23" s="524">
        <v>95.5</v>
      </c>
      <c r="CD23" s="524">
        <v>95.4</v>
      </c>
      <c r="CE23" s="524">
        <v>94.1</v>
      </c>
      <c r="CF23" s="524">
        <v>82.6</v>
      </c>
      <c r="CG23" s="524">
        <v>81.099999999999994</v>
      </c>
      <c r="CH23" s="524">
        <v>78.900000000000006</v>
      </c>
      <c r="CI23" s="524">
        <v>77.400000000000006</v>
      </c>
      <c r="CJ23" s="524">
        <v>87.7</v>
      </c>
      <c r="CK23" s="524">
        <v>88.4</v>
      </c>
      <c r="CL23" s="524">
        <v>90.1</v>
      </c>
      <c r="CM23" s="524">
        <v>92</v>
      </c>
      <c r="CN23" s="524">
        <v>92.3</v>
      </c>
      <c r="CO23" s="524">
        <v>92.4</v>
      </c>
      <c r="CP23" s="524">
        <v>92.4</v>
      </c>
      <c r="CQ23" s="524">
        <v>92.7</v>
      </c>
      <c r="CR23" s="524">
        <v>92.7</v>
      </c>
      <c r="CS23" s="524">
        <v>92.4</v>
      </c>
    </row>
    <row r="24" spans="1:97" customFormat="1" x14ac:dyDescent="0.2">
      <c r="A24" s="498" t="s">
        <v>464</v>
      </c>
      <c r="B24" s="524">
        <v>75.5</v>
      </c>
      <c r="C24" s="524">
        <v>75.5</v>
      </c>
      <c r="D24" s="524">
        <v>75.400000000000006</v>
      </c>
      <c r="E24" s="524">
        <v>75.099999999999994</v>
      </c>
      <c r="F24" s="524">
        <v>74.7</v>
      </c>
      <c r="G24" s="524">
        <v>74.2</v>
      </c>
      <c r="H24" s="524">
        <v>73.8</v>
      </c>
      <c r="I24" s="524">
        <v>73.7</v>
      </c>
      <c r="J24" s="524">
        <v>73.3</v>
      </c>
      <c r="K24" s="524">
        <v>73</v>
      </c>
      <c r="L24" s="524">
        <v>72.5</v>
      </c>
      <c r="M24" s="524">
        <v>72.2</v>
      </c>
      <c r="N24" s="524">
        <v>71.8</v>
      </c>
      <c r="O24" s="524">
        <v>71.5</v>
      </c>
      <c r="P24" s="524">
        <v>71.2</v>
      </c>
      <c r="Q24" s="524">
        <v>70.8</v>
      </c>
      <c r="R24" s="524">
        <v>70.599999999999994</v>
      </c>
      <c r="S24" s="524">
        <v>70.2</v>
      </c>
      <c r="T24" s="524">
        <v>70</v>
      </c>
      <c r="U24" s="524">
        <v>69.8</v>
      </c>
      <c r="V24" s="524">
        <v>69.599999999999994</v>
      </c>
      <c r="W24" s="524">
        <v>69.5</v>
      </c>
      <c r="X24" s="524">
        <v>69.2</v>
      </c>
      <c r="Y24" s="524">
        <v>68.8</v>
      </c>
      <c r="Z24" s="524">
        <v>68.5</v>
      </c>
      <c r="AA24" s="524">
        <v>68.2</v>
      </c>
      <c r="AB24" s="524">
        <v>68.400000000000006</v>
      </c>
      <c r="AC24" s="524">
        <v>68.5</v>
      </c>
      <c r="AD24" s="524">
        <v>68.599999999999994</v>
      </c>
      <c r="AE24" s="524">
        <v>68.7</v>
      </c>
      <c r="AF24" s="524">
        <v>68.599999999999994</v>
      </c>
      <c r="AG24" s="524">
        <v>68.5</v>
      </c>
      <c r="AH24" s="524">
        <v>68.599999999999994</v>
      </c>
      <c r="AI24" s="524">
        <v>68.900000000000006</v>
      </c>
      <c r="AJ24" s="524">
        <v>69.099999999999994</v>
      </c>
      <c r="AK24" s="524">
        <v>69.400000000000006</v>
      </c>
      <c r="AL24" s="524">
        <v>69.7</v>
      </c>
      <c r="AM24" s="524">
        <v>69.8</v>
      </c>
      <c r="AN24" s="524">
        <v>70.099999999999994</v>
      </c>
      <c r="AO24" s="524">
        <v>70.099999999999994</v>
      </c>
      <c r="AP24" s="524">
        <v>70.3</v>
      </c>
      <c r="AQ24" s="524">
        <v>70.8</v>
      </c>
      <c r="AR24" s="524">
        <v>71.400000000000006</v>
      </c>
      <c r="AS24" s="524">
        <v>71.900000000000006</v>
      </c>
      <c r="AT24" s="524">
        <v>72.7</v>
      </c>
      <c r="AU24" s="524">
        <v>73.099999999999994</v>
      </c>
      <c r="AV24" s="524">
        <v>73.599999999999994</v>
      </c>
      <c r="AW24" s="524">
        <v>73.900000000000006</v>
      </c>
      <c r="AX24" s="524">
        <v>74.3</v>
      </c>
      <c r="AY24" s="524">
        <v>75.099999999999994</v>
      </c>
      <c r="AZ24" s="524">
        <v>75.7</v>
      </c>
      <c r="BA24" s="524">
        <v>76.2</v>
      </c>
      <c r="BB24" s="524">
        <v>76.400000000000006</v>
      </c>
      <c r="BC24" s="524">
        <v>76.900000000000006</v>
      </c>
      <c r="BD24" s="524">
        <v>76.900000000000006</v>
      </c>
      <c r="BE24" s="524">
        <v>77</v>
      </c>
      <c r="BF24" s="524">
        <v>77.2</v>
      </c>
      <c r="BG24" s="524">
        <v>77.8</v>
      </c>
      <c r="BH24" s="524">
        <v>78.599999999999994</v>
      </c>
      <c r="BI24" s="524">
        <v>79</v>
      </c>
      <c r="BJ24" s="524">
        <v>79.599999999999994</v>
      </c>
      <c r="BK24" s="524">
        <v>79.599999999999994</v>
      </c>
      <c r="BL24" s="524">
        <v>79.400000000000006</v>
      </c>
      <c r="BM24" s="524">
        <v>79.400000000000006</v>
      </c>
      <c r="BN24" s="524">
        <v>79.400000000000006</v>
      </c>
      <c r="BO24" s="524">
        <v>79.400000000000006</v>
      </c>
      <c r="BP24" s="524">
        <v>79.2</v>
      </c>
      <c r="BQ24" s="524">
        <v>79</v>
      </c>
      <c r="BR24" s="524">
        <v>79</v>
      </c>
      <c r="BS24" s="524">
        <v>78.900000000000006</v>
      </c>
      <c r="BT24" s="524">
        <v>79.099999999999994</v>
      </c>
      <c r="BU24" s="524">
        <v>79</v>
      </c>
      <c r="BV24" s="524">
        <v>79</v>
      </c>
      <c r="BW24" s="524">
        <v>79.099999999999994</v>
      </c>
      <c r="BX24" s="524">
        <v>79.2</v>
      </c>
      <c r="BY24" s="524">
        <v>79.3</v>
      </c>
      <c r="BZ24" s="524">
        <v>79.5</v>
      </c>
      <c r="CA24" s="524">
        <v>79.599999999999994</v>
      </c>
      <c r="CB24" s="524">
        <v>79.8</v>
      </c>
      <c r="CC24" s="524">
        <v>79.900000000000006</v>
      </c>
      <c r="CD24" s="524">
        <v>79.900000000000006</v>
      </c>
      <c r="CE24" s="524">
        <v>80.2</v>
      </c>
      <c r="CF24" s="524">
        <v>81.7</v>
      </c>
      <c r="CG24" s="524">
        <v>84.6</v>
      </c>
      <c r="CH24" s="524">
        <v>87.6</v>
      </c>
      <c r="CI24" s="524">
        <v>90.5</v>
      </c>
      <c r="CJ24" s="524">
        <v>90.2</v>
      </c>
      <c r="CK24" s="524">
        <v>89.2</v>
      </c>
      <c r="CL24" s="524">
        <v>88.2</v>
      </c>
      <c r="CM24" s="524">
        <v>87.2</v>
      </c>
      <c r="CN24" s="524">
        <v>86.4</v>
      </c>
      <c r="CO24" s="524">
        <v>85.8</v>
      </c>
      <c r="CP24" s="524">
        <v>85.3</v>
      </c>
      <c r="CQ24" s="524">
        <v>84.8</v>
      </c>
      <c r="CR24" s="524">
        <v>84.3</v>
      </c>
      <c r="CS24" s="524">
        <v>84</v>
      </c>
    </row>
    <row r="25" spans="1:97" customFormat="1" x14ac:dyDescent="0.2">
      <c r="A25" s="498" t="s">
        <v>474</v>
      </c>
      <c r="B25" s="524">
        <v>47.1</v>
      </c>
      <c r="C25" s="524">
        <v>46.8</v>
      </c>
      <c r="D25" s="524">
        <v>46.3</v>
      </c>
      <c r="E25" s="524">
        <v>46.1</v>
      </c>
      <c r="F25" s="524">
        <v>46.6</v>
      </c>
      <c r="G25" s="524">
        <v>47.7</v>
      </c>
      <c r="H25" s="524">
        <v>49.5</v>
      </c>
      <c r="I25" s="524">
        <v>51.3</v>
      </c>
      <c r="J25" s="524">
        <v>52.9</v>
      </c>
      <c r="K25" s="524">
        <v>54.2</v>
      </c>
      <c r="L25" s="524">
        <v>55.4</v>
      </c>
      <c r="M25" s="524">
        <v>56.6</v>
      </c>
      <c r="N25" s="524">
        <v>57.8</v>
      </c>
      <c r="O25" s="524">
        <v>58.9</v>
      </c>
      <c r="P25" s="524">
        <v>59.5</v>
      </c>
      <c r="Q25" s="524">
        <v>60</v>
      </c>
      <c r="R25" s="524">
        <v>60.1</v>
      </c>
      <c r="S25" s="524">
        <v>60.2</v>
      </c>
      <c r="T25" s="524">
        <v>60.3</v>
      </c>
      <c r="U25" s="524">
        <v>60.3</v>
      </c>
      <c r="V25" s="524">
        <v>60.4</v>
      </c>
      <c r="W25" s="524">
        <v>60.8</v>
      </c>
      <c r="X25" s="524">
        <v>61.2</v>
      </c>
      <c r="Y25" s="524">
        <v>61.8</v>
      </c>
      <c r="Z25" s="524">
        <v>62.6</v>
      </c>
      <c r="AA25" s="524">
        <v>63.5</v>
      </c>
      <c r="AB25" s="524">
        <v>64.8</v>
      </c>
      <c r="AC25" s="524">
        <v>67.3</v>
      </c>
      <c r="AD25" s="524">
        <v>70.900000000000006</v>
      </c>
      <c r="AE25" s="524">
        <v>74.7</v>
      </c>
      <c r="AF25" s="524">
        <v>78.5</v>
      </c>
      <c r="AG25" s="524">
        <v>80.900000000000006</v>
      </c>
      <c r="AH25" s="524">
        <v>82</v>
      </c>
      <c r="AI25" s="524">
        <v>83</v>
      </c>
      <c r="AJ25" s="524">
        <v>83.7</v>
      </c>
      <c r="AK25" s="524">
        <v>84.5</v>
      </c>
      <c r="AL25" s="524">
        <v>85.3</v>
      </c>
      <c r="AM25" s="524">
        <v>85.8</v>
      </c>
      <c r="AN25" s="524">
        <v>86</v>
      </c>
      <c r="AO25" s="524">
        <v>86</v>
      </c>
      <c r="AP25" s="524">
        <v>85.8</v>
      </c>
      <c r="AQ25" s="524">
        <v>85.5</v>
      </c>
      <c r="AR25" s="524">
        <v>85.1</v>
      </c>
      <c r="AS25" s="524">
        <v>85</v>
      </c>
      <c r="AT25" s="524">
        <v>85.1</v>
      </c>
      <c r="AU25" s="524">
        <v>85.4</v>
      </c>
      <c r="AV25" s="524">
        <v>85.8</v>
      </c>
      <c r="AW25" s="524">
        <v>86.3</v>
      </c>
      <c r="AX25" s="524">
        <v>86.7</v>
      </c>
      <c r="AY25" s="524">
        <v>87.1</v>
      </c>
      <c r="AZ25" s="524">
        <v>87.5</v>
      </c>
      <c r="BA25" s="524">
        <v>87.7</v>
      </c>
      <c r="BB25" s="524">
        <v>87.9</v>
      </c>
      <c r="BC25" s="524">
        <v>88</v>
      </c>
      <c r="BD25" s="524">
        <v>88</v>
      </c>
      <c r="BE25" s="524">
        <v>87.9</v>
      </c>
      <c r="BF25" s="524">
        <v>88</v>
      </c>
      <c r="BG25" s="524">
        <v>88</v>
      </c>
      <c r="BH25" s="524">
        <v>87.9</v>
      </c>
      <c r="BI25" s="524">
        <v>87.8</v>
      </c>
      <c r="BJ25" s="524">
        <v>87.4</v>
      </c>
      <c r="BK25" s="524">
        <v>87.1</v>
      </c>
      <c r="BL25" s="524">
        <v>87</v>
      </c>
      <c r="BM25" s="524">
        <v>87</v>
      </c>
      <c r="BN25" s="524">
        <v>87.2</v>
      </c>
      <c r="BO25" s="524">
        <v>87.2</v>
      </c>
      <c r="BP25" s="524">
        <v>87.1</v>
      </c>
      <c r="BQ25" s="524">
        <v>87.1</v>
      </c>
      <c r="BR25" s="524">
        <v>87.1</v>
      </c>
      <c r="BS25" s="524">
        <v>87</v>
      </c>
      <c r="BT25" s="524">
        <v>87</v>
      </c>
      <c r="BU25" s="524">
        <v>86.9</v>
      </c>
      <c r="BV25" s="524">
        <v>86.6</v>
      </c>
      <c r="BW25" s="524">
        <v>86.6</v>
      </c>
      <c r="BX25" s="524">
        <v>86.6</v>
      </c>
      <c r="BY25" s="524">
        <v>86.7</v>
      </c>
      <c r="BZ25" s="524">
        <v>86.9</v>
      </c>
      <c r="CA25" s="524">
        <v>87</v>
      </c>
      <c r="CB25" s="524">
        <v>87.2</v>
      </c>
      <c r="CC25" s="524">
        <v>87.5</v>
      </c>
      <c r="CD25" s="524">
        <v>87.7</v>
      </c>
      <c r="CE25" s="524">
        <v>87.3</v>
      </c>
      <c r="CF25" s="524">
        <v>80.900000000000006</v>
      </c>
      <c r="CG25" s="524">
        <v>80.7</v>
      </c>
      <c r="CH25" s="524">
        <v>80.599999999999994</v>
      </c>
      <c r="CI25" s="524">
        <v>80.599999999999994</v>
      </c>
      <c r="CJ25" s="524">
        <v>86.5</v>
      </c>
      <c r="CK25" s="524">
        <v>86.6</v>
      </c>
      <c r="CL25" s="524">
        <v>86.4</v>
      </c>
      <c r="CM25" s="524">
        <v>86.6</v>
      </c>
      <c r="CN25" s="524">
        <v>86.2</v>
      </c>
      <c r="CO25" s="524">
        <v>85.9</v>
      </c>
      <c r="CP25" s="524">
        <v>85.8</v>
      </c>
      <c r="CQ25" s="524">
        <v>86</v>
      </c>
      <c r="CR25" s="524">
        <v>86.2</v>
      </c>
      <c r="CS25" s="524">
        <v>86.3</v>
      </c>
    </row>
    <row r="26" spans="1:97" customFormat="1" x14ac:dyDescent="0.2">
      <c r="A26" s="498" t="s">
        <v>476</v>
      </c>
      <c r="B26" s="524">
        <v>77.3</v>
      </c>
      <c r="C26" s="524">
        <v>77.3</v>
      </c>
      <c r="D26" s="524">
        <v>77</v>
      </c>
      <c r="E26" s="524">
        <v>76.7</v>
      </c>
      <c r="F26" s="524">
        <v>76.2</v>
      </c>
      <c r="G26" s="524">
        <v>75.900000000000006</v>
      </c>
      <c r="H26" s="524">
        <v>75.400000000000006</v>
      </c>
      <c r="I26" s="524">
        <v>75.099999999999994</v>
      </c>
      <c r="J26" s="524">
        <v>74.7</v>
      </c>
      <c r="K26" s="524">
        <v>74.5</v>
      </c>
      <c r="L26" s="524">
        <v>74.2</v>
      </c>
      <c r="M26" s="524">
        <v>74</v>
      </c>
      <c r="N26" s="524">
        <v>73.900000000000006</v>
      </c>
      <c r="O26" s="524">
        <v>73.5</v>
      </c>
      <c r="P26" s="524">
        <v>73.5</v>
      </c>
      <c r="Q26" s="524">
        <v>73.3</v>
      </c>
      <c r="R26" s="524">
        <v>73</v>
      </c>
      <c r="S26" s="524">
        <v>72.8</v>
      </c>
      <c r="T26" s="524">
        <v>72.7</v>
      </c>
      <c r="U26" s="524">
        <v>72.5</v>
      </c>
      <c r="V26" s="524">
        <v>72.5</v>
      </c>
      <c r="W26" s="524">
        <v>72.8</v>
      </c>
      <c r="X26" s="524">
        <v>72.7</v>
      </c>
      <c r="Y26" s="524">
        <v>72.900000000000006</v>
      </c>
      <c r="Z26" s="524">
        <v>72.900000000000006</v>
      </c>
      <c r="AA26" s="524">
        <v>72.7</v>
      </c>
      <c r="AB26" s="524">
        <v>72.7</v>
      </c>
      <c r="AC26" s="524">
        <v>72.7</v>
      </c>
      <c r="AD26" s="524">
        <v>72.8</v>
      </c>
      <c r="AE26" s="524">
        <v>73.099999999999994</v>
      </c>
      <c r="AF26" s="524">
        <v>73.400000000000006</v>
      </c>
      <c r="AG26" s="524">
        <v>73.599999999999994</v>
      </c>
      <c r="AH26" s="524">
        <v>73.8</v>
      </c>
      <c r="AI26" s="524">
        <v>74.099999999999994</v>
      </c>
      <c r="AJ26" s="524">
        <v>74.2</v>
      </c>
      <c r="AK26" s="524">
        <v>74.400000000000006</v>
      </c>
      <c r="AL26" s="524">
        <v>74.900000000000006</v>
      </c>
      <c r="AM26" s="524">
        <v>75.099999999999994</v>
      </c>
      <c r="AN26" s="524">
        <v>75.5</v>
      </c>
      <c r="AO26" s="524">
        <v>75.900000000000006</v>
      </c>
      <c r="AP26" s="524">
        <v>76</v>
      </c>
      <c r="AQ26" s="524">
        <v>76.5</v>
      </c>
      <c r="AR26" s="524">
        <v>76.900000000000006</v>
      </c>
      <c r="AS26" s="524">
        <v>77.2</v>
      </c>
      <c r="AT26" s="524">
        <v>77.8</v>
      </c>
      <c r="AU26" s="524">
        <v>78.2</v>
      </c>
      <c r="AV26" s="524">
        <v>78.400000000000006</v>
      </c>
      <c r="AW26" s="524">
        <v>78.5</v>
      </c>
      <c r="AX26" s="524">
        <v>78.5</v>
      </c>
      <c r="AY26" s="524">
        <v>78.400000000000006</v>
      </c>
      <c r="AZ26" s="524">
        <v>78.400000000000006</v>
      </c>
      <c r="BA26" s="524">
        <v>78.400000000000006</v>
      </c>
      <c r="BB26" s="524">
        <v>78.3</v>
      </c>
      <c r="BC26" s="524">
        <v>78.400000000000006</v>
      </c>
      <c r="BD26" s="524">
        <v>78.2</v>
      </c>
      <c r="BE26" s="524">
        <v>78.099999999999994</v>
      </c>
      <c r="BF26" s="524">
        <v>78.2</v>
      </c>
      <c r="BG26" s="524">
        <v>78.5</v>
      </c>
      <c r="BH26" s="524">
        <v>78.8</v>
      </c>
      <c r="BI26" s="524">
        <v>79.099999999999994</v>
      </c>
      <c r="BJ26" s="524">
        <v>79.2</v>
      </c>
      <c r="BK26" s="524">
        <v>79</v>
      </c>
      <c r="BL26" s="524">
        <v>78.8</v>
      </c>
      <c r="BM26" s="524">
        <v>78.400000000000006</v>
      </c>
      <c r="BN26" s="524">
        <v>78.3</v>
      </c>
      <c r="BO26" s="524">
        <v>78.2</v>
      </c>
      <c r="BP26" s="524">
        <v>77.8</v>
      </c>
      <c r="BQ26" s="524">
        <v>77.599999999999994</v>
      </c>
      <c r="BR26" s="524">
        <v>77.3</v>
      </c>
      <c r="BS26" s="524">
        <v>77</v>
      </c>
      <c r="BT26" s="524">
        <v>77</v>
      </c>
      <c r="BU26" s="524">
        <v>76.8</v>
      </c>
      <c r="BV26" s="524">
        <v>76.7</v>
      </c>
      <c r="BW26" s="524">
        <v>76.8</v>
      </c>
      <c r="BX26" s="524">
        <v>76.900000000000006</v>
      </c>
      <c r="BY26" s="524">
        <v>77.2</v>
      </c>
      <c r="BZ26" s="524">
        <v>77.400000000000006</v>
      </c>
      <c r="CA26" s="524">
        <v>77.5</v>
      </c>
      <c r="CB26" s="524">
        <v>77.7</v>
      </c>
      <c r="CC26" s="524">
        <v>77.8</v>
      </c>
      <c r="CD26" s="524">
        <v>78.2</v>
      </c>
      <c r="CE26" s="524">
        <v>78.599999999999994</v>
      </c>
      <c r="CF26" s="524">
        <v>80.599999999999994</v>
      </c>
      <c r="CG26" s="524">
        <v>82.8</v>
      </c>
      <c r="CH26" s="524">
        <v>85.2</v>
      </c>
      <c r="CI26" s="524">
        <v>87</v>
      </c>
      <c r="CJ26" s="524">
        <v>86.5</v>
      </c>
      <c r="CK26" s="524">
        <v>85.7</v>
      </c>
      <c r="CL26" s="524">
        <v>84.7</v>
      </c>
      <c r="CM26" s="524">
        <v>83.4</v>
      </c>
      <c r="CN26" s="524">
        <v>82.6</v>
      </c>
      <c r="CO26" s="524">
        <v>82.1</v>
      </c>
      <c r="CP26" s="524">
        <v>81.5</v>
      </c>
      <c r="CQ26" s="524">
        <v>81</v>
      </c>
      <c r="CR26" s="524">
        <v>80.5</v>
      </c>
      <c r="CS26" s="524">
        <v>80.099999999999994</v>
      </c>
    </row>
    <row r="27" spans="1:97" customFormat="1" x14ac:dyDescent="0.2">
      <c r="A27" s="498" t="s">
        <v>118</v>
      </c>
      <c r="B27" s="524" t="s">
        <v>55</v>
      </c>
      <c r="C27" s="524" t="s">
        <v>55</v>
      </c>
      <c r="D27" s="524" t="s">
        <v>55</v>
      </c>
      <c r="E27" s="524" t="s">
        <v>55</v>
      </c>
      <c r="F27" s="524" t="s">
        <v>55</v>
      </c>
      <c r="G27" s="524" t="s">
        <v>55</v>
      </c>
      <c r="H27" s="524" t="s">
        <v>55</v>
      </c>
      <c r="I27" s="524" t="s">
        <v>55</v>
      </c>
      <c r="J27" s="524" t="s">
        <v>55</v>
      </c>
      <c r="K27" s="524" t="s">
        <v>55</v>
      </c>
      <c r="L27" s="524" t="s">
        <v>55</v>
      </c>
      <c r="M27" s="524" t="s">
        <v>55</v>
      </c>
      <c r="N27" s="524" t="s">
        <v>55</v>
      </c>
      <c r="O27" s="524" t="s">
        <v>55</v>
      </c>
      <c r="P27" s="524" t="s">
        <v>55</v>
      </c>
      <c r="Q27" s="524" t="s">
        <v>55</v>
      </c>
      <c r="R27" s="524" t="s">
        <v>55</v>
      </c>
      <c r="S27" s="524" t="s">
        <v>55</v>
      </c>
      <c r="T27" s="524" t="s">
        <v>55</v>
      </c>
      <c r="U27" s="524" t="s">
        <v>55</v>
      </c>
      <c r="V27" s="524" t="s">
        <v>55</v>
      </c>
      <c r="W27" s="524" t="s">
        <v>55</v>
      </c>
      <c r="X27" s="524" t="s">
        <v>55</v>
      </c>
      <c r="Y27" s="524" t="s">
        <v>55</v>
      </c>
      <c r="Z27" s="524" t="s">
        <v>55</v>
      </c>
      <c r="AA27" s="524" t="s">
        <v>55</v>
      </c>
      <c r="AB27" s="524" t="s">
        <v>55</v>
      </c>
      <c r="AC27" s="524" t="s">
        <v>55</v>
      </c>
      <c r="AD27" s="524" t="s">
        <v>55</v>
      </c>
      <c r="AE27" s="524" t="s">
        <v>55</v>
      </c>
      <c r="AF27" s="524" t="s">
        <v>55</v>
      </c>
      <c r="AG27" s="524" t="s">
        <v>55</v>
      </c>
      <c r="AH27" s="524">
        <v>50.4</v>
      </c>
      <c r="AI27" s="524">
        <v>50.6</v>
      </c>
      <c r="AJ27" s="524">
        <v>51</v>
      </c>
      <c r="AK27" s="524">
        <v>51.4</v>
      </c>
      <c r="AL27" s="524">
        <v>51.9</v>
      </c>
      <c r="AM27" s="524">
        <v>52.1</v>
      </c>
      <c r="AN27" s="524">
        <v>52.7</v>
      </c>
      <c r="AO27" s="524">
        <v>53.5</v>
      </c>
      <c r="AP27" s="524">
        <v>53.4</v>
      </c>
      <c r="AQ27" s="524">
        <v>53.2</v>
      </c>
      <c r="AR27" s="524">
        <v>53.6</v>
      </c>
      <c r="AS27" s="524">
        <v>54.3</v>
      </c>
      <c r="AT27" s="524">
        <v>54.2</v>
      </c>
      <c r="AU27" s="524">
        <v>54.4</v>
      </c>
      <c r="AV27" s="524">
        <v>54.5</v>
      </c>
      <c r="AW27" s="524">
        <v>55</v>
      </c>
      <c r="AX27" s="524">
        <v>55.1</v>
      </c>
      <c r="AY27" s="524">
        <v>55.1</v>
      </c>
      <c r="AZ27" s="524">
        <v>54.3</v>
      </c>
      <c r="BA27" s="524">
        <v>54.4</v>
      </c>
      <c r="BB27" s="524">
        <v>53.6</v>
      </c>
      <c r="BC27" s="524">
        <v>53.3</v>
      </c>
      <c r="BD27" s="524">
        <v>52.4</v>
      </c>
      <c r="BE27" s="524">
        <v>52.2</v>
      </c>
      <c r="BF27" s="524">
        <v>51.7</v>
      </c>
      <c r="BG27" s="524">
        <v>51.6</v>
      </c>
      <c r="BH27" s="524">
        <v>51.1</v>
      </c>
      <c r="BI27" s="524">
        <v>50.4</v>
      </c>
      <c r="BJ27" s="524">
        <v>50.1</v>
      </c>
      <c r="BK27" s="524">
        <v>50.3</v>
      </c>
      <c r="BL27" s="524">
        <v>49.3</v>
      </c>
      <c r="BM27" s="524">
        <v>49.3</v>
      </c>
      <c r="BN27" s="524">
        <v>49.4</v>
      </c>
      <c r="BO27" s="524">
        <v>49.4</v>
      </c>
      <c r="BP27" s="524">
        <v>48.9</v>
      </c>
      <c r="BQ27" s="524">
        <v>48.9</v>
      </c>
      <c r="BR27" s="524">
        <v>49.3</v>
      </c>
      <c r="BS27" s="524">
        <v>48.9</v>
      </c>
      <c r="BT27" s="524">
        <v>48.5</v>
      </c>
      <c r="BU27" s="524">
        <v>48.1</v>
      </c>
      <c r="BV27" s="524">
        <v>48.1</v>
      </c>
      <c r="BW27" s="524">
        <v>48.4</v>
      </c>
      <c r="BX27" s="524">
        <v>49.1</v>
      </c>
      <c r="BY27" s="524">
        <v>49.9</v>
      </c>
      <c r="BZ27" s="524">
        <v>50.3</v>
      </c>
      <c r="CA27" s="524">
        <v>50.9</v>
      </c>
      <c r="CB27" s="524">
        <v>51.3</v>
      </c>
      <c r="CC27" s="524">
        <v>51.7</v>
      </c>
      <c r="CD27" s="524">
        <v>51.7</v>
      </c>
      <c r="CE27" s="524">
        <v>52.7</v>
      </c>
      <c r="CF27" s="524">
        <v>53</v>
      </c>
      <c r="CG27" s="524">
        <v>53.4</v>
      </c>
      <c r="CH27" s="524">
        <v>53.8</v>
      </c>
      <c r="CI27" s="524">
        <v>54.2</v>
      </c>
      <c r="CJ27" s="524">
        <v>53.7</v>
      </c>
      <c r="CK27" s="524">
        <v>54.1</v>
      </c>
      <c r="CL27" s="524">
        <v>54</v>
      </c>
      <c r="CM27" s="524">
        <v>54</v>
      </c>
      <c r="CN27" s="524">
        <v>53.6</v>
      </c>
      <c r="CO27" s="524">
        <v>54.1</v>
      </c>
      <c r="CP27" s="524">
        <v>54.4</v>
      </c>
      <c r="CQ27" s="524">
        <v>54.2</v>
      </c>
      <c r="CR27" s="524">
        <v>53.2</v>
      </c>
      <c r="CS27" s="524">
        <v>53.4</v>
      </c>
    </row>
    <row r="28" spans="1:97" customFormat="1" x14ac:dyDescent="0.2">
      <c r="A28" s="498" t="s">
        <v>119</v>
      </c>
      <c r="B28" s="524" t="s">
        <v>55</v>
      </c>
      <c r="C28" s="524" t="s">
        <v>55</v>
      </c>
      <c r="D28" s="524" t="s">
        <v>55</v>
      </c>
      <c r="E28" s="524" t="s">
        <v>55</v>
      </c>
      <c r="F28" s="524" t="s">
        <v>55</v>
      </c>
      <c r="G28" s="524" t="s">
        <v>55</v>
      </c>
      <c r="H28" s="524" t="s">
        <v>55</v>
      </c>
      <c r="I28" s="524" t="s">
        <v>55</v>
      </c>
      <c r="J28" s="524" t="s">
        <v>55</v>
      </c>
      <c r="K28" s="524" t="s">
        <v>55</v>
      </c>
      <c r="L28" s="524" t="s">
        <v>55</v>
      </c>
      <c r="M28" s="524" t="s">
        <v>55</v>
      </c>
      <c r="N28" s="524" t="s">
        <v>55</v>
      </c>
      <c r="O28" s="524" t="s">
        <v>55</v>
      </c>
      <c r="P28" s="524" t="s">
        <v>55</v>
      </c>
      <c r="Q28" s="524" t="s">
        <v>55</v>
      </c>
      <c r="R28" s="524" t="s">
        <v>55</v>
      </c>
      <c r="S28" s="524" t="s">
        <v>55</v>
      </c>
      <c r="T28" s="524" t="s">
        <v>55</v>
      </c>
      <c r="U28" s="524" t="s">
        <v>55</v>
      </c>
      <c r="V28" s="524" t="s">
        <v>55</v>
      </c>
      <c r="W28" s="524" t="s">
        <v>55</v>
      </c>
      <c r="X28" s="524" t="s">
        <v>55</v>
      </c>
      <c r="Y28" s="524" t="s">
        <v>55</v>
      </c>
      <c r="Z28" s="524" t="s">
        <v>55</v>
      </c>
      <c r="AA28" s="524" t="s">
        <v>55</v>
      </c>
      <c r="AB28" s="524" t="s">
        <v>55</v>
      </c>
      <c r="AC28" s="524" t="s">
        <v>55</v>
      </c>
      <c r="AD28" s="524" t="s">
        <v>55</v>
      </c>
      <c r="AE28" s="524" t="s">
        <v>55</v>
      </c>
      <c r="AF28" s="524" t="s">
        <v>55</v>
      </c>
      <c r="AG28" s="524" t="s">
        <v>55</v>
      </c>
      <c r="AH28" s="524">
        <v>71.2</v>
      </c>
      <c r="AI28" s="524">
        <v>71.099999999999994</v>
      </c>
      <c r="AJ28" s="524">
        <v>71.5</v>
      </c>
      <c r="AK28" s="524">
        <v>71.900000000000006</v>
      </c>
      <c r="AL28" s="524">
        <v>72.099999999999994</v>
      </c>
      <c r="AM28" s="524">
        <v>72.3</v>
      </c>
      <c r="AN28" s="524">
        <v>72.7</v>
      </c>
      <c r="AO28" s="524">
        <v>73.2</v>
      </c>
      <c r="AP28" s="524">
        <v>73.2</v>
      </c>
      <c r="AQ28" s="524">
        <v>72.900000000000006</v>
      </c>
      <c r="AR28" s="524">
        <v>73.099999999999994</v>
      </c>
      <c r="AS28" s="524">
        <v>73.5</v>
      </c>
      <c r="AT28" s="524">
        <v>73.3</v>
      </c>
      <c r="AU28" s="524">
        <v>73.3</v>
      </c>
      <c r="AV28" s="524">
        <v>73.599999999999994</v>
      </c>
      <c r="AW28" s="524">
        <v>74.099999999999994</v>
      </c>
      <c r="AX28" s="524">
        <v>74.2</v>
      </c>
      <c r="AY28" s="524">
        <v>74.2</v>
      </c>
      <c r="AZ28" s="524">
        <v>73.599999999999994</v>
      </c>
      <c r="BA28" s="524">
        <v>73.5</v>
      </c>
      <c r="BB28" s="524">
        <v>73.3</v>
      </c>
      <c r="BC28" s="524">
        <v>73</v>
      </c>
      <c r="BD28" s="524">
        <v>72.5</v>
      </c>
      <c r="BE28" s="524">
        <v>72</v>
      </c>
      <c r="BF28" s="524">
        <v>71.8</v>
      </c>
      <c r="BG28" s="524">
        <v>71.400000000000006</v>
      </c>
      <c r="BH28" s="524">
        <v>71.099999999999994</v>
      </c>
      <c r="BI28" s="524">
        <v>71.2</v>
      </c>
      <c r="BJ28" s="524">
        <v>71</v>
      </c>
      <c r="BK28" s="524">
        <v>71.099999999999994</v>
      </c>
      <c r="BL28" s="524">
        <v>70.599999999999994</v>
      </c>
      <c r="BM28" s="524">
        <v>70.8</v>
      </c>
      <c r="BN28" s="524">
        <v>70.5</v>
      </c>
      <c r="BO28" s="524">
        <v>70.599999999999994</v>
      </c>
      <c r="BP28" s="524">
        <v>70.3</v>
      </c>
      <c r="BQ28" s="524">
        <v>70.400000000000006</v>
      </c>
      <c r="BR28" s="524">
        <v>70.599999999999994</v>
      </c>
      <c r="BS28" s="524">
        <v>70.599999999999994</v>
      </c>
      <c r="BT28" s="524">
        <v>70</v>
      </c>
      <c r="BU28" s="524">
        <v>70</v>
      </c>
      <c r="BV28" s="524">
        <v>69.7</v>
      </c>
      <c r="BW28" s="524">
        <v>69.900000000000006</v>
      </c>
      <c r="BX28" s="524">
        <v>70.2</v>
      </c>
      <c r="BY28" s="524">
        <v>70.7</v>
      </c>
      <c r="BZ28" s="524">
        <v>71.2</v>
      </c>
      <c r="CA28" s="524">
        <v>71.400000000000006</v>
      </c>
      <c r="CB28" s="524">
        <v>71.900000000000006</v>
      </c>
      <c r="CC28" s="524">
        <v>72.099999999999994</v>
      </c>
      <c r="CD28" s="524">
        <v>72.5</v>
      </c>
      <c r="CE28" s="524">
        <v>73.099999999999994</v>
      </c>
      <c r="CF28" s="524">
        <v>73.400000000000006</v>
      </c>
      <c r="CG28" s="524">
        <v>73.400000000000006</v>
      </c>
      <c r="CH28" s="524">
        <v>73.5</v>
      </c>
      <c r="CI28" s="524">
        <v>73.7</v>
      </c>
      <c r="CJ28" s="524">
        <v>73.7</v>
      </c>
      <c r="CK28" s="524">
        <v>73.8</v>
      </c>
      <c r="CL28" s="524">
        <v>73.599999999999994</v>
      </c>
      <c r="CM28" s="524">
        <v>73.7</v>
      </c>
      <c r="CN28" s="524">
        <v>73.400000000000006</v>
      </c>
      <c r="CO28" s="524">
        <v>73.7</v>
      </c>
      <c r="CP28" s="524">
        <v>73.8</v>
      </c>
      <c r="CQ28" s="524">
        <v>73.7</v>
      </c>
      <c r="CR28" s="524">
        <v>73.099999999999994</v>
      </c>
      <c r="CS28" s="524">
        <v>73.099999999999994</v>
      </c>
    </row>
    <row r="29" spans="1:97" customFormat="1" x14ac:dyDescent="0.2">
      <c r="A29" s="498" t="s">
        <v>559</v>
      </c>
      <c r="B29" s="524">
        <v>25.1</v>
      </c>
      <c r="C29" s="524">
        <v>23.3</v>
      </c>
      <c r="D29" s="524">
        <v>21.2</v>
      </c>
      <c r="E29" s="524">
        <v>19.100000000000001</v>
      </c>
      <c r="F29" s="524">
        <v>17.3</v>
      </c>
      <c r="G29" s="524">
        <v>17.2</v>
      </c>
      <c r="H29" s="524">
        <v>17.899999999999999</v>
      </c>
      <c r="I29" s="524">
        <v>17.7</v>
      </c>
      <c r="J29" s="524">
        <v>18</v>
      </c>
      <c r="K29" s="524">
        <v>17.100000000000001</v>
      </c>
      <c r="L29" s="524">
        <v>16</v>
      </c>
      <c r="M29" s="524">
        <v>16.100000000000001</v>
      </c>
      <c r="N29" s="524">
        <v>15.3</v>
      </c>
      <c r="O29" s="524">
        <v>16.100000000000001</v>
      </c>
      <c r="P29" s="524">
        <v>16.7</v>
      </c>
      <c r="Q29" s="524">
        <v>16.899999999999999</v>
      </c>
      <c r="R29" s="524">
        <v>17.600000000000001</v>
      </c>
      <c r="S29" s="524">
        <v>17.8</v>
      </c>
      <c r="T29" s="524">
        <v>17.8</v>
      </c>
      <c r="U29" s="524">
        <v>17.899999999999999</v>
      </c>
      <c r="V29" s="524">
        <v>18</v>
      </c>
      <c r="W29" s="524">
        <v>18.399999999999999</v>
      </c>
      <c r="X29" s="524">
        <v>19.2</v>
      </c>
      <c r="Y29" s="524">
        <v>19.899999999999999</v>
      </c>
      <c r="Z29" s="524">
        <v>20.5</v>
      </c>
      <c r="AA29" s="524">
        <v>21</v>
      </c>
      <c r="AB29" s="524">
        <v>21.4</v>
      </c>
      <c r="AC29" s="524">
        <v>21.4</v>
      </c>
      <c r="AD29" s="524">
        <v>21.5</v>
      </c>
      <c r="AE29" s="524">
        <v>21.8</v>
      </c>
      <c r="AF29" s="524">
        <v>22.1</v>
      </c>
      <c r="AG29" s="524">
        <v>22.5</v>
      </c>
      <c r="AH29" s="524">
        <v>22.1</v>
      </c>
      <c r="AI29" s="524">
        <v>21.3</v>
      </c>
      <c r="AJ29" s="524">
        <v>20.5</v>
      </c>
      <c r="AK29" s="524">
        <v>19.8</v>
      </c>
      <c r="AL29" s="524">
        <v>19.2</v>
      </c>
      <c r="AM29" s="524">
        <v>18.899999999999999</v>
      </c>
      <c r="AN29" s="524">
        <v>18.7</v>
      </c>
      <c r="AO29" s="524">
        <v>18.5</v>
      </c>
      <c r="AP29" s="524">
        <v>19.100000000000001</v>
      </c>
      <c r="AQ29" s="524">
        <v>19.600000000000001</v>
      </c>
      <c r="AR29" s="524">
        <v>20.399999999999999</v>
      </c>
      <c r="AS29" s="524">
        <v>21.5</v>
      </c>
      <c r="AT29" s="524">
        <v>21.9</v>
      </c>
      <c r="AU29" s="524">
        <v>21.8</v>
      </c>
      <c r="AV29" s="524">
        <v>22.2</v>
      </c>
      <c r="AW29" s="524">
        <v>22.4</v>
      </c>
      <c r="AX29" s="524">
        <v>23</v>
      </c>
      <c r="AY29" s="524">
        <v>24.2</v>
      </c>
      <c r="AZ29" s="524">
        <v>24.8</v>
      </c>
      <c r="BA29" s="524">
        <v>25.4</v>
      </c>
      <c r="BB29" s="524">
        <v>25.8</v>
      </c>
      <c r="BC29" s="524">
        <v>25.8</v>
      </c>
      <c r="BD29" s="524">
        <v>26</v>
      </c>
      <c r="BE29" s="524">
        <v>26.7</v>
      </c>
      <c r="BF29" s="524">
        <v>27.1</v>
      </c>
      <c r="BG29" s="524">
        <v>27.5</v>
      </c>
      <c r="BH29" s="524">
        <v>27.5</v>
      </c>
      <c r="BI29" s="524">
        <v>27</v>
      </c>
      <c r="BJ29" s="524">
        <v>26.8</v>
      </c>
      <c r="BK29" s="524">
        <v>26.7</v>
      </c>
      <c r="BL29" s="524">
        <v>27.3</v>
      </c>
      <c r="BM29" s="524">
        <v>27.5</v>
      </c>
      <c r="BN29" s="524">
        <v>27.6</v>
      </c>
      <c r="BO29" s="524">
        <v>28.1</v>
      </c>
      <c r="BP29" s="524">
        <v>27.3</v>
      </c>
      <c r="BQ29" s="524">
        <v>27.3</v>
      </c>
      <c r="BR29" s="524">
        <v>27.7</v>
      </c>
      <c r="BS29" s="524">
        <v>27.7</v>
      </c>
      <c r="BT29" s="524">
        <v>27.9</v>
      </c>
      <c r="BU29" s="524">
        <v>28.3</v>
      </c>
      <c r="BV29" s="524">
        <v>28.1</v>
      </c>
      <c r="BW29" s="524">
        <v>28.5</v>
      </c>
      <c r="BX29" s="524">
        <v>29.1</v>
      </c>
      <c r="BY29" s="524">
        <v>29.5</v>
      </c>
      <c r="BZ29" s="524">
        <v>30.2</v>
      </c>
      <c r="CA29" s="524">
        <v>29.8</v>
      </c>
      <c r="CB29" s="524">
        <v>29.3</v>
      </c>
      <c r="CC29" s="524">
        <v>29.3</v>
      </c>
      <c r="CD29" s="524">
        <v>29.1</v>
      </c>
      <c r="CE29" s="524">
        <v>29.7</v>
      </c>
      <c r="CF29" s="524">
        <v>31.2</v>
      </c>
      <c r="CG29" s="524">
        <v>32.1</v>
      </c>
      <c r="CH29" s="524">
        <v>32.9</v>
      </c>
      <c r="CI29" s="524">
        <v>34.1</v>
      </c>
      <c r="CJ29" s="524">
        <v>33.9</v>
      </c>
      <c r="CK29" s="524">
        <v>34.200000000000003</v>
      </c>
      <c r="CL29" s="524">
        <v>34.299999999999997</v>
      </c>
      <c r="CM29" s="524">
        <v>33.4</v>
      </c>
      <c r="CN29" s="524">
        <v>33.1</v>
      </c>
      <c r="CO29" s="524">
        <v>33.1</v>
      </c>
      <c r="CP29" s="524">
        <v>32.9</v>
      </c>
      <c r="CQ29" s="524">
        <v>33.9</v>
      </c>
      <c r="CR29" s="524">
        <v>33.799999999999997</v>
      </c>
      <c r="CS29" s="524">
        <v>33.5</v>
      </c>
    </row>
    <row r="30" spans="1:97" customFormat="1" x14ac:dyDescent="0.2">
      <c r="A30" s="498" t="s">
        <v>127</v>
      </c>
      <c r="B30" s="524">
        <v>29.4</v>
      </c>
      <c r="C30" s="524">
        <v>30.2</v>
      </c>
      <c r="D30" s="524">
        <v>31.4</v>
      </c>
      <c r="E30" s="524">
        <v>32.6</v>
      </c>
      <c r="F30" s="524">
        <v>33.4</v>
      </c>
      <c r="G30" s="524">
        <v>33.299999999999997</v>
      </c>
      <c r="H30" s="524">
        <v>32.200000000000003</v>
      </c>
      <c r="I30" s="524">
        <v>31.3</v>
      </c>
      <c r="J30" s="524">
        <v>30.7</v>
      </c>
      <c r="K30" s="524">
        <v>30.9</v>
      </c>
      <c r="L30" s="524">
        <v>31.3</v>
      </c>
      <c r="M30" s="524">
        <v>31.1</v>
      </c>
      <c r="N30" s="524">
        <v>31.5</v>
      </c>
      <c r="O30" s="524">
        <v>31.1</v>
      </c>
      <c r="P30" s="524">
        <v>31</v>
      </c>
      <c r="Q30" s="524">
        <v>30.9</v>
      </c>
      <c r="R30" s="524">
        <v>30.4</v>
      </c>
      <c r="S30" s="524">
        <v>29.7</v>
      </c>
      <c r="T30" s="524">
        <v>29.2</v>
      </c>
      <c r="U30" s="524">
        <v>28.1</v>
      </c>
      <c r="V30" s="524">
        <v>27.1</v>
      </c>
      <c r="W30" s="524">
        <v>26.2</v>
      </c>
      <c r="X30" s="524">
        <v>24.6</v>
      </c>
      <c r="Y30" s="524">
        <v>23.7</v>
      </c>
      <c r="Z30" s="524">
        <v>22.5</v>
      </c>
      <c r="AA30" s="524">
        <v>21.3</v>
      </c>
      <c r="AB30" s="524">
        <v>21</v>
      </c>
      <c r="AC30" s="524">
        <v>20.5</v>
      </c>
      <c r="AD30" s="524">
        <v>20.5</v>
      </c>
      <c r="AE30" s="524">
        <v>20.5</v>
      </c>
      <c r="AF30" s="524">
        <v>19.600000000000001</v>
      </c>
      <c r="AG30" s="524">
        <v>19.8</v>
      </c>
      <c r="AH30" s="524">
        <v>19.5</v>
      </c>
      <c r="AI30" s="524">
        <v>19.2</v>
      </c>
      <c r="AJ30" s="524">
        <v>19.5</v>
      </c>
      <c r="AK30" s="524">
        <v>19</v>
      </c>
      <c r="AL30" s="524">
        <v>19.3</v>
      </c>
      <c r="AM30" s="524">
        <v>19.5</v>
      </c>
      <c r="AN30" s="524">
        <v>19.5</v>
      </c>
      <c r="AO30" s="524">
        <v>19.3</v>
      </c>
      <c r="AP30" s="524">
        <v>19.100000000000001</v>
      </c>
      <c r="AQ30" s="524">
        <v>18.7</v>
      </c>
      <c r="AR30" s="524">
        <v>18.7</v>
      </c>
      <c r="AS30" s="524">
        <v>18.7</v>
      </c>
      <c r="AT30" s="524">
        <v>18.600000000000001</v>
      </c>
      <c r="AU30" s="524">
        <v>18.3</v>
      </c>
      <c r="AV30" s="524">
        <v>17.8</v>
      </c>
      <c r="AW30" s="524">
        <v>17.7</v>
      </c>
      <c r="AX30" s="524">
        <v>17.2</v>
      </c>
      <c r="AY30" s="524">
        <v>17.100000000000001</v>
      </c>
      <c r="AZ30" s="524">
        <v>17.100000000000001</v>
      </c>
      <c r="BA30" s="524">
        <v>17</v>
      </c>
      <c r="BB30" s="524">
        <v>16.8</v>
      </c>
      <c r="BC30" s="524">
        <v>16.899999999999999</v>
      </c>
      <c r="BD30" s="524">
        <v>16.7</v>
      </c>
      <c r="BE30" s="524">
        <v>16.100000000000001</v>
      </c>
      <c r="BF30" s="524">
        <v>16.2</v>
      </c>
      <c r="BG30" s="524">
        <v>16.3</v>
      </c>
      <c r="BH30" s="524">
        <v>16.3</v>
      </c>
      <c r="BI30" s="524">
        <v>16.5</v>
      </c>
      <c r="BJ30" s="524">
        <v>16.399999999999999</v>
      </c>
      <c r="BK30" s="524">
        <v>16</v>
      </c>
      <c r="BL30" s="524">
        <v>15.2</v>
      </c>
      <c r="BM30" s="524">
        <v>15.3</v>
      </c>
      <c r="BN30" s="524">
        <v>15.3</v>
      </c>
      <c r="BO30" s="524">
        <v>15.5</v>
      </c>
      <c r="BP30" s="524">
        <v>16.5</v>
      </c>
      <c r="BQ30" s="524">
        <v>16.899999999999999</v>
      </c>
      <c r="BR30" s="524">
        <v>17.100000000000001</v>
      </c>
      <c r="BS30" s="524">
        <v>17.8</v>
      </c>
      <c r="BT30" s="524">
        <v>18.3</v>
      </c>
      <c r="BU30" s="524">
        <v>18.600000000000001</v>
      </c>
      <c r="BV30" s="524">
        <v>19.3</v>
      </c>
      <c r="BW30" s="524">
        <v>19.399999999999999</v>
      </c>
      <c r="BX30" s="524">
        <v>19.2</v>
      </c>
      <c r="BY30" s="524">
        <v>19.5</v>
      </c>
      <c r="BZ30" s="524">
        <v>20</v>
      </c>
      <c r="CA30" s="524">
        <v>20.5</v>
      </c>
      <c r="CB30" s="524">
        <v>21</v>
      </c>
      <c r="CC30" s="524">
        <v>21.6</v>
      </c>
      <c r="CD30" s="524">
        <v>21.7</v>
      </c>
      <c r="CE30" s="524">
        <v>21.8</v>
      </c>
      <c r="CF30" s="524">
        <v>21.9</v>
      </c>
      <c r="CG30" s="524">
        <v>21.8</v>
      </c>
      <c r="CH30" s="524">
        <v>21.5</v>
      </c>
      <c r="CI30" s="524">
        <v>20.9</v>
      </c>
      <c r="CJ30" s="524">
        <v>20.7</v>
      </c>
      <c r="CK30" s="524">
        <v>20.7</v>
      </c>
      <c r="CL30" s="524">
        <v>21</v>
      </c>
      <c r="CM30" s="524">
        <v>21.5</v>
      </c>
      <c r="CN30" s="524">
        <v>22.1</v>
      </c>
      <c r="CO30" s="524">
        <v>22.2</v>
      </c>
      <c r="CP30" s="524">
        <v>22.4</v>
      </c>
      <c r="CQ30" s="524">
        <v>22.7</v>
      </c>
      <c r="CR30" s="524">
        <v>23.1</v>
      </c>
      <c r="CS30" s="524">
        <v>23.6</v>
      </c>
    </row>
    <row r="31" spans="1:97" customFormat="1" x14ac:dyDescent="0.2">
      <c r="A31" s="498" t="s">
        <v>128</v>
      </c>
      <c r="B31" s="524">
        <v>19.2</v>
      </c>
      <c r="C31" s="524">
        <v>20.7</v>
      </c>
      <c r="D31" s="524">
        <v>21.3</v>
      </c>
      <c r="E31" s="524">
        <v>22.4</v>
      </c>
      <c r="F31" s="524">
        <v>23.5</v>
      </c>
      <c r="G31" s="524">
        <v>23.3</v>
      </c>
      <c r="H31" s="524">
        <v>23.8</v>
      </c>
      <c r="I31" s="524">
        <v>24.7</v>
      </c>
      <c r="J31" s="524">
        <v>25</v>
      </c>
      <c r="K31" s="524">
        <v>25.8</v>
      </c>
      <c r="L31" s="524">
        <v>26.5</v>
      </c>
      <c r="M31" s="524">
        <v>27</v>
      </c>
      <c r="N31" s="524">
        <v>27.4</v>
      </c>
      <c r="O31" s="524">
        <v>27.5</v>
      </c>
      <c r="P31" s="524">
        <v>27.5</v>
      </c>
      <c r="Q31" s="524">
        <v>27.8</v>
      </c>
      <c r="R31" s="524">
        <v>28.1</v>
      </c>
      <c r="S31" s="524">
        <v>29.6</v>
      </c>
      <c r="T31" s="524">
        <v>30.5</v>
      </c>
      <c r="U31" s="524">
        <v>32</v>
      </c>
      <c r="V31" s="524">
        <v>33.4</v>
      </c>
      <c r="W31" s="524">
        <v>34.299999999999997</v>
      </c>
      <c r="X31" s="524">
        <v>35.4</v>
      </c>
      <c r="Y31" s="524">
        <v>35.6</v>
      </c>
      <c r="Z31" s="524">
        <v>35.9</v>
      </c>
      <c r="AA31" s="524">
        <v>36.200000000000003</v>
      </c>
      <c r="AB31" s="524">
        <v>36.5</v>
      </c>
      <c r="AC31" s="524">
        <v>37.700000000000003</v>
      </c>
      <c r="AD31" s="524">
        <v>38.4</v>
      </c>
      <c r="AE31" s="524">
        <v>38.799999999999997</v>
      </c>
      <c r="AF31" s="524">
        <v>39.700000000000003</v>
      </c>
      <c r="AG31" s="524">
        <v>39.5</v>
      </c>
      <c r="AH31" s="524">
        <v>40.1</v>
      </c>
      <c r="AI31" s="524">
        <v>41</v>
      </c>
      <c r="AJ31" s="524">
        <v>41.6</v>
      </c>
      <c r="AK31" s="524">
        <v>42.9</v>
      </c>
      <c r="AL31" s="524">
        <v>43.4</v>
      </c>
      <c r="AM31" s="524">
        <v>44.1</v>
      </c>
      <c r="AN31" s="524">
        <v>44.4</v>
      </c>
      <c r="AO31" s="524">
        <v>45.4</v>
      </c>
      <c r="AP31" s="524">
        <v>45.7</v>
      </c>
      <c r="AQ31" s="524">
        <v>45.8</v>
      </c>
      <c r="AR31" s="524">
        <v>45.6</v>
      </c>
      <c r="AS31" s="524">
        <v>44.8</v>
      </c>
      <c r="AT31" s="524">
        <v>44.5</v>
      </c>
      <c r="AU31" s="524">
        <v>44.6</v>
      </c>
      <c r="AV31" s="524">
        <v>44.6</v>
      </c>
      <c r="AW31" s="524">
        <v>44.5</v>
      </c>
      <c r="AX31" s="524">
        <v>43.9</v>
      </c>
      <c r="AY31" s="524">
        <v>43.2</v>
      </c>
      <c r="AZ31" s="524">
        <v>42.7</v>
      </c>
      <c r="BA31" s="524">
        <v>42.1</v>
      </c>
      <c r="BB31" s="524">
        <v>42.3</v>
      </c>
      <c r="BC31" s="524">
        <v>42.9</v>
      </c>
      <c r="BD31" s="524">
        <v>43.2</v>
      </c>
      <c r="BE31" s="524">
        <v>43.6</v>
      </c>
      <c r="BF31" s="524">
        <v>43.4</v>
      </c>
      <c r="BG31" s="524">
        <v>42.4</v>
      </c>
      <c r="BH31" s="524">
        <v>41.9</v>
      </c>
      <c r="BI31" s="524">
        <v>41.9</v>
      </c>
      <c r="BJ31" s="524">
        <v>41.9</v>
      </c>
      <c r="BK31" s="524">
        <v>42.3</v>
      </c>
      <c r="BL31" s="524">
        <v>42.6</v>
      </c>
      <c r="BM31" s="524">
        <v>42.3</v>
      </c>
      <c r="BN31" s="524">
        <v>42.3</v>
      </c>
      <c r="BO31" s="524">
        <v>41.8</v>
      </c>
      <c r="BP31" s="524">
        <v>41.2</v>
      </c>
      <c r="BQ31" s="524">
        <v>40.9</v>
      </c>
      <c r="BR31" s="524">
        <v>40.299999999999997</v>
      </c>
      <c r="BS31" s="524">
        <v>39.799999999999997</v>
      </c>
      <c r="BT31" s="524">
        <v>39.200000000000003</v>
      </c>
      <c r="BU31" s="524">
        <v>38.5</v>
      </c>
      <c r="BV31" s="524">
        <v>38</v>
      </c>
      <c r="BW31" s="524">
        <v>37.200000000000003</v>
      </c>
      <c r="BX31" s="524">
        <v>36.799999999999997</v>
      </c>
      <c r="BY31" s="524">
        <v>36.5</v>
      </c>
      <c r="BZ31" s="524">
        <v>36</v>
      </c>
      <c r="CA31" s="524">
        <v>36.4</v>
      </c>
      <c r="CB31" s="524">
        <v>37.1</v>
      </c>
      <c r="CC31" s="524">
        <v>36.5</v>
      </c>
      <c r="CD31" s="524">
        <v>36.700000000000003</v>
      </c>
      <c r="CE31" s="524">
        <v>36.200000000000003</v>
      </c>
      <c r="CF31" s="524">
        <v>35.200000000000003</v>
      </c>
      <c r="CG31" s="524">
        <v>34.9</v>
      </c>
      <c r="CH31" s="524">
        <v>34.799999999999997</v>
      </c>
      <c r="CI31" s="524">
        <v>33.9</v>
      </c>
      <c r="CJ31" s="524">
        <v>33.200000000000003</v>
      </c>
      <c r="CK31" s="524">
        <v>32.200000000000003</v>
      </c>
      <c r="CL31" s="524">
        <v>31</v>
      </c>
      <c r="CM31" s="524">
        <v>31.2</v>
      </c>
      <c r="CN31" s="524">
        <v>30.7</v>
      </c>
      <c r="CO31" s="524">
        <v>30.3</v>
      </c>
      <c r="CP31" s="524">
        <v>30.6</v>
      </c>
      <c r="CQ31" s="524">
        <v>29.7</v>
      </c>
      <c r="CR31" s="524">
        <v>29.5</v>
      </c>
      <c r="CS31" s="524">
        <v>29.4</v>
      </c>
    </row>
    <row r="32" spans="1:97" customFormat="1" x14ac:dyDescent="0.2">
      <c r="A32" s="498" t="s">
        <v>129</v>
      </c>
      <c r="B32" s="524">
        <v>21.7</v>
      </c>
      <c r="C32" s="524">
        <v>21.4</v>
      </c>
      <c r="D32" s="524">
        <v>21.8</v>
      </c>
      <c r="E32" s="524">
        <v>21.9</v>
      </c>
      <c r="F32" s="524">
        <v>21.8</v>
      </c>
      <c r="G32" s="524">
        <v>21.9</v>
      </c>
      <c r="H32" s="524">
        <v>21.7</v>
      </c>
      <c r="I32" s="524">
        <v>21.9</v>
      </c>
      <c r="J32" s="524">
        <v>21.7</v>
      </c>
      <c r="K32" s="524">
        <v>21.5</v>
      </c>
      <c r="L32" s="524">
        <v>21.3</v>
      </c>
      <c r="M32" s="524">
        <v>20.7</v>
      </c>
      <c r="N32" s="524">
        <v>20.5</v>
      </c>
      <c r="O32" s="524">
        <v>20.100000000000001</v>
      </c>
      <c r="P32" s="524">
        <v>19.7</v>
      </c>
      <c r="Q32" s="524">
        <v>19.5</v>
      </c>
      <c r="R32" s="524">
        <v>19.2</v>
      </c>
      <c r="S32" s="524">
        <v>18.399999999999999</v>
      </c>
      <c r="T32" s="524">
        <v>17.899999999999999</v>
      </c>
      <c r="U32" s="524">
        <v>17.5</v>
      </c>
      <c r="V32" s="524">
        <v>17.100000000000001</v>
      </c>
      <c r="W32" s="524">
        <v>16.7</v>
      </c>
      <c r="X32" s="524">
        <v>16.5</v>
      </c>
      <c r="Y32" s="524">
        <v>16.5</v>
      </c>
      <c r="Z32" s="524">
        <v>16.8</v>
      </c>
      <c r="AA32" s="524">
        <v>17.3</v>
      </c>
      <c r="AB32" s="524">
        <v>17.100000000000001</v>
      </c>
      <c r="AC32" s="524">
        <v>16.600000000000001</v>
      </c>
      <c r="AD32" s="524">
        <v>15.9</v>
      </c>
      <c r="AE32" s="524">
        <v>15.3</v>
      </c>
      <c r="AF32" s="524">
        <v>15.2</v>
      </c>
      <c r="AG32" s="524">
        <v>14.7</v>
      </c>
      <c r="AH32" s="524">
        <v>14.7</v>
      </c>
      <c r="AI32" s="524">
        <v>14.7</v>
      </c>
      <c r="AJ32" s="524">
        <v>14.4</v>
      </c>
      <c r="AK32" s="524">
        <v>14.3</v>
      </c>
      <c r="AL32" s="524">
        <v>14</v>
      </c>
      <c r="AM32" s="524">
        <v>13.4</v>
      </c>
      <c r="AN32" s="524">
        <v>13.1</v>
      </c>
      <c r="AO32" s="524">
        <v>12.5</v>
      </c>
      <c r="AP32" s="524">
        <v>11.8</v>
      </c>
      <c r="AQ32" s="524">
        <v>11.4</v>
      </c>
      <c r="AR32" s="524">
        <v>11</v>
      </c>
      <c r="AS32" s="524">
        <v>10.9</v>
      </c>
      <c r="AT32" s="524">
        <v>10.7</v>
      </c>
      <c r="AU32" s="524">
        <v>10.9</v>
      </c>
      <c r="AV32" s="524">
        <v>10.9</v>
      </c>
      <c r="AW32" s="524">
        <v>11.1</v>
      </c>
      <c r="AX32" s="524">
        <v>11.6</v>
      </c>
      <c r="AY32" s="524">
        <v>11.4</v>
      </c>
      <c r="AZ32" s="524">
        <v>11.2</v>
      </c>
      <c r="BA32" s="524">
        <v>11.3</v>
      </c>
      <c r="BB32" s="524">
        <v>10.8</v>
      </c>
      <c r="BC32" s="524">
        <v>10.4</v>
      </c>
      <c r="BD32" s="524">
        <v>10.199999999999999</v>
      </c>
      <c r="BE32" s="524">
        <v>10</v>
      </c>
      <c r="BF32" s="524">
        <v>9.9</v>
      </c>
      <c r="BG32" s="524">
        <v>10.3</v>
      </c>
      <c r="BH32" s="524">
        <v>10.8</v>
      </c>
      <c r="BI32" s="524">
        <v>11.1</v>
      </c>
      <c r="BJ32" s="524">
        <v>11.4</v>
      </c>
      <c r="BK32" s="524">
        <v>11.6</v>
      </c>
      <c r="BL32" s="524">
        <v>11.4</v>
      </c>
      <c r="BM32" s="524">
        <v>11.4</v>
      </c>
      <c r="BN32" s="524">
        <v>11.2</v>
      </c>
      <c r="BO32" s="524">
        <v>11.1</v>
      </c>
      <c r="BP32" s="524">
        <v>11.4</v>
      </c>
      <c r="BQ32" s="524">
        <v>11.3</v>
      </c>
      <c r="BR32" s="524">
        <v>11.4</v>
      </c>
      <c r="BS32" s="524">
        <v>11.1</v>
      </c>
      <c r="BT32" s="524">
        <v>11</v>
      </c>
      <c r="BU32" s="524">
        <v>11.1</v>
      </c>
      <c r="BV32" s="524">
        <v>11.2</v>
      </c>
      <c r="BW32" s="524">
        <v>11.6</v>
      </c>
      <c r="BX32" s="524">
        <v>11.5</v>
      </c>
      <c r="BY32" s="524">
        <v>10.9</v>
      </c>
      <c r="BZ32" s="524">
        <v>10.3</v>
      </c>
      <c r="CA32" s="524">
        <v>9.8000000000000007</v>
      </c>
      <c r="CB32" s="524">
        <v>9.1999999999999993</v>
      </c>
      <c r="CC32" s="524">
        <v>9.1999999999999993</v>
      </c>
      <c r="CD32" s="524">
        <v>9</v>
      </c>
      <c r="CE32" s="524">
        <v>8.6999999999999993</v>
      </c>
      <c r="CF32" s="524">
        <v>8.1999999999999993</v>
      </c>
      <c r="CG32" s="524">
        <v>8</v>
      </c>
      <c r="CH32" s="524">
        <v>7.8</v>
      </c>
      <c r="CI32" s="524">
        <v>8</v>
      </c>
      <c r="CJ32" s="524">
        <v>8.8000000000000007</v>
      </c>
      <c r="CK32" s="524">
        <v>9.3000000000000007</v>
      </c>
      <c r="CL32" s="524">
        <v>10</v>
      </c>
      <c r="CM32" s="524">
        <v>10.199999999999999</v>
      </c>
      <c r="CN32" s="524">
        <v>10.1</v>
      </c>
      <c r="CO32" s="524">
        <v>10.199999999999999</v>
      </c>
      <c r="CP32" s="524">
        <v>9.5</v>
      </c>
      <c r="CQ32" s="524">
        <v>8.8000000000000007</v>
      </c>
      <c r="CR32" s="524">
        <v>8.8000000000000007</v>
      </c>
      <c r="CS32" s="524">
        <v>8.5</v>
      </c>
    </row>
    <row r="33" spans="1:97" customFormat="1" x14ac:dyDescent="0.2">
      <c r="A33" s="498" t="s">
        <v>130</v>
      </c>
      <c r="B33" s="524">
        <v>4.5999999999999996</v>
      </c>
      <c r="C33" s="524">
        <v>4.4000000000000004</v>
      </c>
      <c r="D33" s="524">
        <v>4.3</v>
      </c>
      <c r="E33" s="524">
        <v>4.0999999999999996</v>
      </c>
      <c r="F33" s="524">
        <v>4.0999999999999996</v>
      </c>
      <c r="G33" s="524">
        <v>4.3</v>
      </c>
      <c r="H33" s="524">
        <v>4.3</v>
      </c>
      <c r="I33" s="524">
        <v>4.5</v>
      </c>
      <c r="J33" s="524">
        <v>4.7</v>
      </c>
      <c r="K33" s="524">
        <v>4.7</v>
      </c>
      <c r="L33" s="524">
        <v>4.9000000000000004</v>
      </c>
      <c r="M33" s="524">
        <v>5.0999999999999996</v>
      </c>
      <c r="N33" s="524">
        <v>5.2</v>
      </c>
      <c r="O33" s="524">
        <v>5.2</v>
      </c>
      <c r="P33" s="524">
        <v>5.0999999999999996</v>
      </c>
      <c r="Q33" s="524">
        <v>4.9000000000000004</v>
      </c>
      <c r="R33" s="524">
        <v>4.7</v>
      </c>
      <c r="S33" s="524">
        <v>4.5999999999999996</v>
      </c>
      <c r="T33" s="524">
        <v>4.5</v>
      </c>
      <c r="U33" s="524">
        <v>4.5</v>
      </c>
      <c r="V33" s="524">
        <v>4.4000000000000004</v>
      </c>
      <c r="W33" s="524">
        <v>4.4000000000000004</v>
      </c>
      <c r="X33" s="524">
        <v>4.4000000000000004</v>
      </c>
      <c r="Y33" s="524">
        <v>4.3</v>
      </c>
      <c r="Z33" s="524">
        <v>4.3</v>
      </c>
      <c r="AA33" s="524">
        <v>4.0999999999999996</v>
      </c>
      <c r="AB33" s="524">
        <v>4</v>
      </c>
      <c r="AC33" s="524">
        <v>3.9</v>
      </c>
      <c r="AD33" s="524">
        <v>3.7</v>
      </c>
      <c r="AE33" s="524">
        <v>3.6</v>
      </c>
      <c r="AF33" s="524">
        <v>3.4</v>
      </c>
      <c r="AG33" s="524">
        <v>3.5</v>
      </c>
      <c r="AH33" s="524">
        <v>3.6</v>
      </c>
      <c r="AI33" s="524">
        <v>3.8</v>
      </c>
      <c r="AJ33" s="524">
        <v>4</v>
      </c>
      <c r="AK33" s="524">
        <v>4</v>
      </c>
      <c r="AL33" s="524">
        <v>4.0999999999999996</v>
      </c>
      <c r="AM33" s="524">
        <v>4.0999999999999996</v>
      </c>
      <c r="AN33" s="524">
        <v>4.2</v>
      </c>
      <c r="AO33" s="524">
        <v>4.4000000000000004</v>
      </c>
      <c r="AP33" s="524">
        <v>4.3</v>
      </c>
      <c r="AQ33" s="524">
        <v>4.4000000000000004</v>
      </c>
      <c r="AR33" s="524">
        <v>4.3</v>
      </c>
      <c r="AS33" s="524">
        <v>4.3</v>
      </c>
      <c r="AT33" s="524">
        <v>4.3</v>
      </c>
      <c r="AU33" s="524">
        <v>4.4000000000000004</v>
      </c>
      <c r="AV33" s="524">
        <v>4.5</v>
      </c>
      <c r="AW33" s="524">
        <v>4.3</v>
      </c>
      <c r="AX33" s="524">
        <v>4.3</v>
      </c>
      <c r="AY33" s="524">
        <v>4.2</v>
      </c>
      <c r="AZ33" s="524">
        <v>4.2</v>
      </c>
      <c r="BA33" s="524">
        <v>4.2</v>
      </c>
      <c r="BB33" s="524">
        <v>4.2</v>
      </c>
      <c r="BC33" s="524">
        <v>4.0999999999999996</v>
      </c>
      <c r="BD33" s="524">
        <v>3.9</v>
      </c>
      <c r="BE33" s="524">
        <v>3.7</v>
      </c>
      <c r="BF33" s="524">
        <v>3.4</v>
      </c>
      <c r="BG33" s="524">
        <v>3.5</v>
      </c>
      <c r="BH33" s="524">
        <v>3.6</v>
      </c>
      <c r="BI33" s="524">
        <v>3.5</v>
      </c>
      <c r="BJ33" s="524">
        <v>3.5</v>
      </c>
      <c r="BK33" s="524">
        <v>3.4</v>
      </c>
      <c r="BL33" s="524">
        <v>3.4</v>
      </c>
      <c r="BM33" s="524">
        <v>3.5</v>
      </c>
      <c r="BN33" s="524">
        <v>3.6</v>
      </c>
      <c r="BO33" s="524">
        <v>3.5</v>
      </c>
      <c r="BP33" s="524">
        <v>3.6</v>
      </c>
      <c r="BQ33" s="524">
        <v>3.6</v>
      </c>
      <c r="BR33" s="524">
        <v>3.5</v>
      </c>
      <c r="BS33" s="524">
        <v>3.6</v>
      </c>
      <c r="BT33" s="524">
        <v>3.5</v>
      </c>
      <c r="BU33" s="524">
        <v>3.4</v>
      </c>
      <c r="BV33" s="524">
        <v>3.4</v>
      </c>
      <c r="BW33" s="524">
        <v>3.3</v>
      </c>
      <c r="BX33" s="524">
        <v>3.5</v>
      </c>
      <c r="BY33" s="524">
        <v>3.6</v>
      </c>
      <c r="BZ33" s="524">
        <v>3.6</v>
      </c>
      <c r="CA33" s="524">
        <v>3.5</v>
      </c>
      <c r="CB33" s="524">
        <v>3.3</v>
      </c>
      <c r="CC33" s="524">
        <v>3.5</v>
      </c>
      <c r="CD33" s="524">
        <v>3.6</v>
      </c>
      <c r="CE33" s="524">
        <v>3.6</v>
      </c>
      <c r="CF33" s="524">
        <v>3.5</v>
      </c>
      <c r="CG33" s="524">
        <v>3.2</v>
      </c>
      <c r="CH33" s="524">
        <v>3</v>
      </c>
      <c r="CI33" s="524">
        <v>3.1</v>
      </c>
      <c r="CJ33" s="524">
        <v>3.3</v>
      </c>
      <c r="CK33" s="524">
        <v>3.6</v>
      </c>
      <c r="CL33" s="524">
        <v>3.7</v>
      </c>
      <c r="CM33" s="524">
        <v>3.7</v>
      </c>
      <c r="CN33" s="524">
        <v>4</v>
      </c>
      <c r="CO33" s="524">
        <v>4.0999999999999996</v>
      </c>
      <c r="CP33" s="524">
        <v>4.5999999999999996</v>
      </c>
      <c r="CQ33" s="524">
        <v>4.8</v>
      </c>
      <c r="CR33" s="524">
        <v>5</v>
      </c>
      <c r="CS33" s="524">
        <v>5</v>
      </c>
    </row>
    <row r="34" spans="1:97" customFormat="1" x14ac:dyDescent="0.2">
      <c r="A34" s="498" t="s">
        <v>570</v>
      </c>
      <c r="B34" s="524">
        <v>38.9</v>
      </c>
      <c r="C34" s="524">
        <v>38.299999999999997</v>
      </c>
      <c r="D34" s="524">
        <v>38.5</v>
      </c>
      <c r="E34" s="524">
        <v>38.799999999999997</v>
      </c>
      <c r="F34" s="524">
        <v>39.6</v>
      </c>
      <c r="G34" s="524">
        <v>39.799999999999997</v>
      </c>
      <c r="H34" s="524">
        <v>38.799999999999997</v>
      </c>
      <c r="I34" s="524">
        <v>37.799999999999997</v>
      </c>
      <c r="J34" s="524">
        <v>36.6</v>
      </c>
      <c r="K34" s="524">
        <v>36</v>
      </c>
      <c r="L34" s="524">
        <v>36.200000000000003</v>
      </c>
      <c r="M34" s="524">
        <v>35.9</v>
      </c>
      <c r="N34" s="524">
        <v>35.9</v>
      </c>
      <c r="O34" s="524">
        <v>35.6</v>
      </c>
      <c r="P34" s="524">
        <v>35.4</v>
      </c>
      <c r="Q34" s="524">
        <v>35.5</v>
      </c>
      <c r="R34" s="524">
        <v>35.6</v>
      </c>
      <c r="S34" s="524">
        <v>36.200000000000003</v>
      </c>
      <c r="T34" s="524">
        <v>36.4</v>
      </c>
      <c r="U34" s="524">
        <v>36.799999999999997</v>
      </c>
      <c r="V34" s="524">
        <v>37.1</v>
      </c>
      <c r="W34" s="524">
        <v>36.9</v>
      </c>
      <c r="X34" s="524">
        <v>37.200000000000003</v>
      </c>
      <c r="Y34" s="524">
        <v>37.4</v>
      </c>
      <c r="Z34" s="524">
        <v>37.799999999999997</v>
      </c>
      <c r="AA34" s="524">
        <v>38.5</v>
      </c>
      <c r="AB34" s="524">
        <v>39</v>
      </c>
      <c r="AC34" s="524">
        <v>39.6</v>
      </c>
      <c r="AD34" s="524">
        <v>39.5</v>
      </c>
      <c r="AE34" s="524">
        <v>40</v>
      </c>
      <c r="AF34" s="524">
        <v>40</v>
      </c>
      <c r="AG34" s="524">
        <v>39.799999999999997</v>
      </c>
      <c r="AH34" s="524">
        <v>40</v>
      </c>
      <c r="AI34" s="524">
        <v>40.200000000000003</v>
      </c>
      <c r="AJ34" s="524">
        <v>40.9</v>
      </c>
      <c r="AK34" s="524">
        <v>41.5</v>
      </c>
      <c r="AL34" s="524">
        <v>41.2</v>
      </c>
      <c r="AM34" s="524">
        <v>40.700000000000003</v>
      </c>
      <c r="AN34" s="524">
        <v>39.799999999999997</v>
      </c>
      <c r="AO34" s="524">
        <v>39.1</v>
      </c>
      <c r="AP34" s="524">
        <v>38.799999999999997</v>
      </c>
      <c r="AQ34" s="524">
        <v>39</v>
      </c>
      <c r="AR34" s="524">
        <v>39.299999999999997</v>
      </c>
      <c r="AS34" s="524">
        <v>39.200000000000003</v>
      </c>
      <c r="AT34" s="524">
        <v>39.799999999999997</v>
      </c>
      <c r="AU34" s="524">
        <v>39.4</v>
      </c>
      <c r="AV34" s="524">
        <v>39.799999999999997</v>
      </c>
      <c r="AW34" s="524">
        <v>40.4</v>
      </c>
      <c r="AX34" s="524">
        <v>40.799999999999997</v>
      </c>
      <c r="AY34" s="524">
        <v>41.1</v>
      </c>
      <c r="AZ34" s="524">
        <v>41.3</v>
      </c>
      <c r="BA34" s="524">
        <v>41.6</v>
      </c>
      <c r="BB34" s="524">
        <v>42.2</v>
      </c>
      <c r="BC34" s="524">
        <v>43.2</v>
      </c>
      <c r="BD34" s="524">
        <v>43.6</v>
      </c>
      <c r="BE34" s="524">
        <v>43.9</v>
      </c>
      <c r="BF34" s="524">
        <v>43.9</v>
      </c>
      <c r="BG34" s="524">
        <v>43.8</v>
      </c>
      <c r="BH34" s="524">
        <v>44.2</v>
      </c>
      <c r="BI34" s="524">
        <v>44.7</v>
      </c>
      <c r="BJ34" s="524">
        <v>44.8</v>
      </c>
      <c r="BK34" s="524">
        <v>45</v>
      </c>
      <c r="BL34" s="524">
        <v>44.9</v>
      </c>
      <c r="BM34" s="524">
        <v>44.5</v>
      </c>
      <c r="BN34" s="524">
        <v>44.1</v>
      </c>
      <c r="BO34" s="524">
        <v>43.9</v>
      </c>
      <c r="BP34" s="524">
        <v>44</v>
      </c>
      <c r="BQ34" s="524">
        <v>44.3</v>
      </c>
      <c r="BR34" s="524">
        <v>44.5</v>
      </c>
      <c r="BS34" s="524">
        <v>44.5</v>
      </c>
      <c r="BT34" s="524">
        <v>43.6</v>
      </c>
      <c r="BU34" s="524">
        <v>43</v>
      </c>
      <c r="BV34" s="524">
        <v>42.4</v>
      </c>
      <c r="BW34" s="524">
        <v>41.2</v>
      </c>
      <c r="BX34" s="524">
        <v>40.1</v>
      </c>
      <c r="BY34" s="524">
        <v>39.5</v>
      </c>
      <c r="BZ34" s="524">
        <v>39.299999999999997</v>
      </c>
      <c r="CA34" s="524">
        <v>40.1</v>
      </c>
      <c r="CB34" s="524">
        <v>41.6</v>
      </c>
      <c r="CC34" s="524">
        <v>42.3</v>
      </c>
      <c r="CD34" s="524">
        <v>43.4</v>
      </c>
      <c r="CE34" s="524">
        <v>44</v>
      </c>
      <c r="CF34" s="524">
        <v>43.9</v>
      </c>
      <c r="CG34" s="524">
        <v>44.4</v>
      </c>
      <c r="CH34" s="524">
        <v>44.4</v>
      </c>
      <c r="CI34" s="524">
        <v>45</v>
      </c>
      <c r="CJ34" s="524">
        <v>46.4</v>
      </c>
      <c r="CK34" s="524">
        <v>47.2</v>
      </c>
      <c r="CL34" s="524">
        <v>48</v>
      </c>
      <c r="CM34" s="524">
        <v>48.7</v>
      </c>
      <c r="CN34" s="524">
        <v>48.9</v>
      </c>
      <c r="CO34" s="524">
        <v>49</v>
      </c>
      <c r="CP34" s="524">
        <v>49.1</v>
      </c>
      <c r="CQ34" s="524">
        <v>48.2</v>
      </c>
      <c r="CR34" s="524">
        <v>47.9</v>
      </c>
      <c r="CS34" s="524">
        <v>47.7</v>
      </c>
    </row>
    <row r="35" spans="1:97" customFormat="1" x14ac:dyDescent="0.2">
      <c r="A35" s="498" t="s">
        <v>571</v>
      </c>
      <c r="B35" s="524">
        <v>19.7</v>
      </c>
      <c r="C35" s="524">
        <v>19.7</v>
      </c>
      <c r="D35" s="524">
        <v>19.3</v>
      </c>
      <c r="E35" s="524">
        <v>19.2</v>
      </c>
      <c r="F35" s="524">
        <v>19.2</v>
      </c>
      <c r="G35" s="524">
        <v>19.3</v>
      </c>
      <c r="H35" s="524">
        <v>19.600000000000001</v>
      </c>
      <c r="I35" s="524">
        <v>19.899999999999999</v>
      </c>
      <c r="J35" s="524">
        <v>20.2</v>
      </c>
      <c r="K35" s="524">
        <v>20</v>
      </c>
      <c r="L35" s="524">
        <v>19.8</v>
      </c>
      <c r="M35" s="524">
        <v>19.399999999999999</v>
      </c>
      <c r="N35" s="524">
        <v>18.8</v>
      </c>
      <c r="O35" s="524">
        <v>18.7</v>
      </c>
      <c r="P35" s="524">
        <v>18.3</v>
      </c>
      <c r="Q35" s="524">
        <v>17.7</v>
      </c>
      <c r="R35" s="524">
        <v>17.600000000000001</v>
      </c>
      <c r="S35" s="524">
        <v>17.3</v>
      </c>
      <c r="T35" s="524">
        <v>17.2</v>
      </c>
      <c r="U35" s="524">
        <v>17</v>
      </c>
      <c r="V35" s="524">
        <v>16.899999999999999</v>
      </c>
      <c r="W35" s="524">
        <v>16.399999999999999</v>
      </c>
      <c r="X35" s="524">
        <v>16</v>
      </c>
      <c r="Y35" s="524">
        <v>15.4</v>
      </c>
      <c r="Z35" s="524">
        <v>14.7</v>
      </c>
      <c r="AA35" s="524">
        <v>14.3</v>
      </c>
      <c r="AB35" s="524">
        <v>13.9</v>
      </c>
      <c r="AC35" s="524">
        <v>13.7</v>
      </c>
      <c r="AD35" s="524">
        <v>13.5</v>
      </c>
      <c r="AE35" s="524">
        <v>12.9</v>
      </c>
      <c r="AF35" s="524">
        <v>12.5</v>
      </c>
      <c r="AG35" s="524">
        <v>12.2</v>
      </c>
      <c r="AH35" s="524">
        <v>11.8</v>
      </c>
      <c r="AI35" s="524">
        <v>11.8</v>
      </c>
      <c r="AJ35" s="524">
        <v>11.4</v>
      </c>
      <c r="AK35" s="524">
        <v>11.4</v>
      </c>
      <c r="AL35" s="524">
        <v>11.4</v>
      </c>
      <c r="AM35" s="524">
        <v>11.2</v>
      </c>
      <c r="AN35" s="524">
        <v>11.4</v>
      </c>
      <c r="AO35" s="524">
        <v>11.3</v>
      </c>
      <c r="AP35" s="524">
        <v>11.4</v>
      </c>
      <c r="AQ35" s="524">
        <v>11.6</v>
      </c>
      <c r="AR35" s="524">
        <v>11.5</v>
      </c>
      <c r="AS35" s="524">
        <v>11.3</v>
      </c>
      <c r="AT35" s="524">
        <v>11.1</v>
      </c>
      <c r="AU35" s="524">
        <v>10.8</v>
      </c>
      <c r="AV35" s="524">
        <v>11.1</v>
      </c>
      <c r="AW35" s="524">
        <v>11.2</v>
      </c>
      <c r="AX35" s="524">
        <v>11.2</v>
      </c>
      <c r="AY35" s="524">
        <v>11.3</v>
      </c>
      <c r="AZ35" s="524">
        <v>11</v>
      </c>
      <c r="BA35" s="524">
        <v>11</v>
      </c>
      <c r="BB35" s="524">
        <v>10.6</v>
      </c>
      <c r="BC35" s="524">
        <v>10.5</v>
      </c>
      <c r="BD35" s="524">
        <v>10.4</v>
      </c>
      <c r="BE35" s="524">
        <v>10.4</v>
      </c>
      <c r="BF35" s="524">
        <v>10.6</v>
      </c>
      <c r="BG35" s="524">
        <v>10.4</v>
      </c>
      <c r="BH35" s="524">
        <v>10.3</v>
      </c>
      <c r="BI35" s="524">
        <v>10</v>
      </c>
      <c r="BJ35" s="524">
        <v>10.1</v>
      </c>
      <c r="BK35" s="524">
        <v>10.3</v>
      </c>
      <c r="BL35" s="524">
        <v>10.5</v>
      </c>
      <c r="BM35" s="524">
        <v>10.6</v>
      </c>
      <c r="BN35" s="524">
        <v>10.7</v>
      </c>
      <c r="BO35" s="524">
        <v>10.5</v>
      </c>
      <c r="BP35" s="524">
        <v>10.5</v>
      </c>
      <c r="BQ35" s="524">
        <v>10.7</v>
      </c>
      <c r="BR35" s="524">
        <v>10.9</v>
      </c>
      <c r="BS35" s="524">
        <v>11.4</v>
      </c>
      <c r="BT35" s="524">
        <v>12.1</v>
      </c>
      <c r="BU35" s="524">
        <v>12.5</v>
      </c>
      <c r="BV35" s="524">
        <v>12.8</v>
      </c>
      <c r="BW35" s="524">
        <v>13.6</v>
      </c>
      <c r="BX35" s="524">
        <v>14.5</v>
      </c>
      <c r="BY35" s="524">
        <v>15.3</v>
      </c>
      <c r="BZ35" s="524">
        <v>16.100000000000001</v>
      </c>
      <c r="CA35" s="524">
        <v>16.100000000000001</v>
      </c>
      <c r="CB35" s="524">
        <v>15.6</v>
      </c>
      <c r="CC35" s="524">
        <v>15.5</v>
      </c>
      <c r="CD35" s="524">
        <v>15.4</v>
      </c>
      <c r="CE35" s="524">
        <v>15.5</v>
      </c>
      <c r="CF35" s="524">
        <v>15.8</v>
      </c>
      <c r="CG35" s="524">
        <v>16.600000000000001</v>
      </c>
      <c r="CH35" s="524">
        <v>16.7</v>
      </c>
      <c r="CI35" s="524">
        <v>17</v>
      </c>
      <c r="CJ35" s="524">
        <v>17.2</v>
      </c>
      <c r="CK35" s="524">
        <v>16.8</v>
      </c>
      <c r="CL35" s="524">
        <v>16.8</v>
      </c>
      <c r="CM35" s="524">
        <v>16.5</v>
      </c>
      <c r="CN35" s="524">
        <v>16.5</v>
      </c>
      <c r="CO35" s="524">
        <v>17</v>
      </c>
      <c r="CP35" s="524">
        <v>17.2</v>
      </c>
      <c r="CQ35" s="524">
        <v>17.7</v>
      </c>
      <c r="CR35" s="524">
        <v>18.2</v>
      </c>
      <c r="CS35" s="524">
        <v>18.399999999999999</v>
      </c>
    </row>
    <row r="36" spans="1:97" customFormat="1" x14ac:dyDescent="0.2">
      <c r="A36" s="498" t="s">
        <v>572</v>
      </c>
      <c r="B36" s="524">
        <v>18.2</v>
      </c>
      <c r="C36" s="524">
        <v>18.7</v>
      </c>
      <c r="D36" s="524">
        <v>19</v>
      </c>
      <c r="E36" s="524">
        <v>19.3</v>
      </c>
      <c r="F36" s="524">
        <v>19.7</v>
      </c>
      <c r="G36" s="524">
        <v>20.399999999999999</v>
      </c>
      <c r="H36" s="524">
        <v>21.7</v>
      </c>
      <c r="I36" s="524">
        <v>22.5</v>
      </c>
      <c r="J36" s="524">
        <v>23.3</v>
      </c>
      <c r="K36" s="524">
        <v>23.8</v>
      </c>
      <c r="L36" s="524">
        <v>24.1</v>
      </c>
      <c r="M36" s="524">
        <v>24.9</v>
      </c>
      <c r="N36" s="524">
        <v>25.3</v>
      </c>
      <c r="O36" s="524">
        <v>25.9</v>
      </c>
      <c r="P36" s="524">
        <v>26.2</v>
      </c>
      <c r="Q36" s="524">
        <v>26.7</v>
      </c>
      <c r="R36" s="524">
        <v>26.5</v>
      </c>
      <c r="S36" s="524">
        <v>26.3</v>
      </c>
      <c r="T36" s="524">
        <v>26.2</v>
      </c>
      <c r="U36" s="524">
        <v>26.1</v>
      </c>
      <c r="V36" s="524">
        <v>26.5</v>
      </c>
      <c r="W36" s="524">
        <v>27.2</v>
      </c>
      <c r="X36" s="524">
        <v>27.5</v>
      </c>
      <c r="Y36" s="524">
        <v>28</v>
      </c>
      <c r="Z36" s="524">
        <v>28.3</v>
      </c>
      <c r="AA36" s="524">
        <v>28.6</v>
      </c>
      <c r="AB36" s="524">
        <v>28.7</v>
      </c>
      <c r="AC36" s="524">
        <v>28.7</v>
      </c>
      <c r="AD36" s="524">
        <v>29.2</v>
      </c>
      <c r="AE36" s="524">
        <v>29.2</v>
      </c>
      <c r="AF36" s="524">
        <v>29.7</v>
      </c>
      <c r="AG36" s="524">
        <v>30.4</v>
      </c>
      <c r="AH36" s="524">
        <v>30.8</v>
      </c>
      <c r="AI36" s="524">
        <v>31.1</v>
      </c>
      <c r="AJ36" s="524">
        <v>31.3</v>
      </c>
      <c r="AK36" s="524">
        <v>30.9</v>
      </c>
      <c r="AL36" s="524">
        <v>30.8</v>
      </c>
      <c r="AM36" s="524">
        <v>31.2</v>
      </c>
      <c r="AN36" s="524">
        <v>31.7</v>
      </c>
      <c r="AO36" s="524">
        <v>32.799999999999997</v>
      </c>
      <c r="AP36" s="524">
        <v>33.5</v>
      </c>
      <c r="AQ36" s="524">
        <v>33.9</v>
      </c>
      <c r="AR36" s="524">
        <v>33.700000000000003</v>
      </c>
      <c r="AS36" s="524">
        <v>34</v>
      </c>
      <c r="AT36" s="524">
        <v>33.700000000000003</v>
      </c>
      <c r="AU36" s="524">
        <v>33.9</v>
      </c>
      <c r="AV36" s="524">
        <v>33.4</v>
      </c>
      <c r="AW36" s="524">
        <v>32.5</v>
      </c>
      <c r="AX36" s="524">
        <v>32.1</v>
      </c>
      <c r="AY36" s="524">
        <v>31.6</v>
      </c>
      <c r="AZ36" s="524">
        <v>31.5</v>
      </c>
      <c r="BA36" s="524">
        <v>31.2</v>
      </c>
      <c r="BB36" s="524">
        <v>30.5</v>
      </c>
      <c r="BC36" s="524">
        <v>29.7</v>
      </c>
      <c r="BD36" s="524">
        <v>29.7</v>
      </c>
      <c r="BE36" s="524">
        <v>29.2</v>
      </c>
      <c r="BF36" s="524">
        <v>29.3</v>
      </c>
      <c r="BG36" s="524">
        <v>29.8</v>
      </c>
      <c r="BH36" s="524">
        <v>29.5</v>
      </c>
      <c r="BI36" s="524">
        <v>29.6</v>
      </c>
      <c r="BJ36" s="524">
        <v>30</v>
      </c>
      <c r="BK36" s="524">
        <v>29.3</v>
      </c>
      <c r="BL36" s="524">
        <v>29.3</v>
      </c>
      <c r="BM36" s="524">
        <v>29.5</v>
      </c>
      <c r="BN36" s="524">
        <v>29.5</v>
      </c>
      <c r="BO36" s="524">
        <v>30</v>
      </c>
      <c r="BP36" s="524">
        <v>29.9</v>
      </c>
      <c r="BQ36" s="524">
        <v>29.5</v>
      </c>
      <c r="BR36" s="524">
        <v>28.9</v>
      </c>
      <c r="BS36" s="524">
        <v>28.5</v>
      </c>
      <c r="BT36" s="524">
        <v>28.5</v>
      </c>
      <c r="BU36" s="524">
        <v>28.6</v>
      </c>
      <c r="BV36" s="524">
        <v>28.7</v>
      </c>
      <c r="BW36" s="524">
        <v>28.9</v>
      </c>
      <c r="BX36" s="524">
        <v>29.1</v>
      </c>
      <c r="BY36" s="524">
        <v>28.6</v>
      </c>
      <c r="BZ36" s="524">
        <v>28.3</v>
      </c>
      <c r="CA36" s="524">
        <v>27.5</v>
      </c>
      <c r="CB36" s="524">
        <v>26.8</v>
      </c>
      <c r="CC36" s="524">
        <v>26.6</v>
      </c>
      <c r="CD36" s="524">
        <v>26.1</v>
      </c>
      <c r="CE36" s="524">
        <v>26</v>
      </c>
      <c r="CF36" s="524">
        <v>26.4</v>
      </c>
      <c r="CG36" s="524">
        <v>25.6</v>
      </c>
      <c r="CH36" s="524">
        <v>25.8</v>
      </c>
      <c r="CI36" s="524">
        <v>25.5</v>
      </c>
      <c r="CJ36" s="524">
        <v>24.4</v>
      </c>
      <c r="CK36" s="524">
        <v>24.6</v>
      </c>
      <c r="CL36" s="524">
        <v>24.2</v>
      </c>
      <c r="CM36" s="524">
        <v>23.8</v>
      </c>
      <c r="CN36" s="524">
        <v>23.6</v>
      </c>
      <c r="CO36" s="524">
        <v>23.3</v>
      </c>
      <c r="CP36" s="524">
        <v>23.2</v>
      </c>
      <c r="CQ36" s="524">
        <v>23.9</v>
      </c>
      <c r="CR36" s="524">
        <v>23.7</v>
      </c>
      <c r="CS36" s="524">
        <v>23.9</v>
      </c>
    </row>
    <row r="37" spans="1:97" customFormat="1" x14ac:dyDescent="0.2">
      <c r="A37" s="498" t="s">
        <v>573</v>
      </c>
      <c r="B37" s="524">
        <v>11.1</v>
      </c>
      <c r="C37" s="524">
        <v>11.7</v>
      </c>
      <c r="D37" s="524">
        <v>11.8</v>
      </c>
      <c r="E37" s="524">
        <v>11.6</v>
      </c>
      <c r="F37" s="524">
        <v>10.6</v>
      </c>
      <c r="G37" s="524">
        <v>9.6</v>
      </c>
      <c r="H37" s="524">
        <v>9.1999999999999993</v>
      </c>
      <c r="I37" s="524">
        <v>9</v>
      </c>
      <c r="J37" s="524">
        <v>9.1</v>
      </c>
      <c r="K37" s="524">
        <v>9.1999999999999993</v>
      </c>
      <c r="L37" s="524">
        <v>8.9</v>
      </c>
      <c r="M37" s="524">
        <v>8.8000000000000007</v>
      </c>
      <c r="N37" s="524">
        <v>8.9</v>
      </c>
      <c r="O37" s="524">
        <v>8.6999999999999993</v>
      </c>
      <c r="P37" s="524">
        <v>8.8000000000000007</v>
      </c>
      <c r="Q37" s="524">
        <v>8.8000000000000007</v>
      </c>
      <c r="R37" s="524">
        <v>8.6</v>
      </c>
      <c r="S37" s="524">
        <v>8.6999999999999993</v>
      </c>
      <c r="T37" s="524">
        <v>8.4</v>
      </c>
      <c r="U37" s="524">
        <v>8</v>
      </c>
      <c r="V37" s="524">
        <v>7.9</v>
      </c>
      <c r="W37" s="524">
        <v>7.8</v>
      </c>
      <c r="X37" s="524">
        <v>7.8</v>
      </c>
      <c r="Y37" s="524">
        <v>7.8</v>
      </c>
      <c r="Z37" s="524">
        <v>7.7</v>
      </c>
      <c r="AA37" s="524">
        <v>7.3</v>
      </c>
      <c r="AB37" s="524">
        <v>7.1</v>
      </c>
      <c r="AC37" s="524">
        <v>7.1</v>
      </c>
      <c r="AD37" s="524">
        <v>6.9</v>
      </c>
      <c r="AE37" s="524">
        <v>7.1</v>
      </c>
      <c r="AF37" s="524">
        <v>7.3</v>
      </c>
      <c r="AG37" s="524">
        <v>7.1</v>
      </c>
      <c r="AH37" s="524">
        <v>7</v>
      </c>
      <c r="AI37" s="524">
        <v>6.7</v>
      </c>
      <c r="AJ37" s="524">
        <v>6.3</v>
      </c>
      <c r="AK37" s="524">
        <v>6</v>
      </c>
      <c r="AL37" s="524">
        <v>5.9</v>
      </c>
      <c r="AM37" s="524">
        <v>5.9</v>
      </c>
      <c r="AN37" s="524">
        <v>5.9</v>
      </c>
      <c r="AO37" s="524">
        <v>5.7</v>
      </c>
      <c r="AP37" s="524">
        <v>5.5</v>
      </c>
      <c r="AQ37" s="524">
        <v>5.0999999999999996</v>
      </c>
      <c r="AR37" s="524">
        <v>5</v>
      </c>
      <c r="AS37" s="524">
        <v>5</v>
      </c>
      <c r="AT37" s="524">
        <v>4.8</v>
      </c>
      <c r="AU37" s="524">
        <v>4.9000000000000004</v>
      </c>
      <c r="AV37" s="524">
        <v>4.9000000000000004</v>
      </c>
      <c r="AW37" s="524">
        <v>4.9000000000000004</v>
      </c>
      <c r="AX37" s="524">
        <v>5</v>
      </c>
      <c r="AY37" s="524">
        <v>5</v>
      </c>
      <c r="AZ37" s="524">
        <v>5.0999999999999996</v>
      </c>
      <c r="BA37" s="524">
        <v>5.0999999999999996</v>
      </c>
      <c r="BB37" s="524">
        <v>5.4</v>
      </c>
      <c r="BC37" s="524">
        <v>5.4</v>
      </c>
      <c r="BD37" s="524">
        <v>5.2</v>
      </c>
      <c r="BE37" s="524">
        <v>5.2</v>
      </c>
      <c r="BF37" s="524">
        <v>5</v>
      </c>
      <c r="BG37" s="524">
        <v>4.9000000000000004</v>
      </c>
      <c r="BH37" s="524">
        <v>5</v>
      </c>
      <c r="BI37" s="524">
        <v>5</v>
      </c>
      <c r="BJ37" s="524">
        <v>4.8</v>
      </c>
      <c r="BK37" s="524">
        <v>4.9000000000000004</v>
      </c>
      <c r="BL37" s="524">
        <v>4.9000000000000004</v>
      </c>
      <c r="BM37" s="524">
        <v>5</v>
      </c>
      <c r="BN37" s="524">
        <v>5.2</v>
      </c>
      <c r="BO37" s="524">
        <v>5.2</v>
      </c>
      <c r="BP37" s="524">
        <v>5.0999999999999996</v>
      </c>
      <c r="BQ37" s="524">
        <v>5.0999999999999996</v>
      </c>
      <c r="BR37" s="524">
        <v>4.9000000000000004</v>
      </c>
      <c r="BS37" s="524">
        <v>4.9000000000000004</v>
      </c>
      <c r="BT37" s="524">
        <v>5</v>
      </c>
      <c r="BU37" s="524">
        <v>4.9000000000000004</v>
      </c>
      <c r="BV37" s="524">
        <v>5</v>
      </c>
      <c r="BW37" s="524">
        <v>4.8</v>
      </c>
      <c r="BX37" s="524">
        <v>4.9000000000000004</v>
      </c>
      <c r="BY37" s="524">
        <v>5</v>
      </c>
      <c r="BZ37" s="524">
        <v>4.8</v>
      </c>
      <c r="CA37" s="524">
        <v>4.8</v>
      </c>
      <c r="CB37" s="524">
        <v>4.5</v>
      </c>
      <c r="CC37" s="524">
        <v>4.3</v>
      </c>
      <c r="CD37" s="524">
        <v>4.2</v>
      </c>
      <c r="CE37" s="524">
        <v>3.8</v>
      </c>
      <c r="CF37" s="524">
        <v>3.7</v>
      </c>
      <c r="CG37" s="524">
        <v>3.6</v>
      </c>
      <c r="CH37" s="524">
        <v>3.5</v>
      </c>
      <c r="CI37" s="524">
        <v>3.2</v>
      </c>
      <c r="CJ37" s="524">
        <v>3.1</v>
      </c>
      <c r="CK37" s="524">
        <v>3.1</v>
      </c>
      <c r="CL37" s="524">
        <v>3</v>
      </c>
      <c r="CM37" s="524">
        <v>3.1</v>
      </c>
      <c r="CN37" s="524">
        <v>3.2</v>
      </c>
      <c r="CO37" s="524">
        <v>3</v>
      </c>
      <c r="CP37" s="524">
        <v>2.9</v>
      </c>
      <c r="CQ37" s="524">
        <v>2.9</v>
      </c>
      <c r="CR37" s="524">
        <v>3</v>
      </c>
      <c r="CS37" s="524">
        <v>3.1</v>
      </c>
    </row>
    <row r="38" spans="1:97" customFormat="1" x14ac:dyDescent="0.2">
      <c r="A38" s="498" t="s">
        <v>574</v>
      </c>
      <c r="B38" s="524">
        <v>12.1</v>
      </c>
      <c r="C38" s="524">
        <v>11.7</v>
      </c>
      <c r="D38" s="524">
        <v>11.4</v>
      </c>
      <c r="E38" s="524">
        <v>11.1</v>
      </c>
      <c r="F38" s="524">
        <v>11</v>
      </c>
      <c r="G38" s="524">
        <v>10.9</v>
      </c>
      <c r="H38" s="524">
        <v>10.7</v>
      </c>
      <c r="I38" s="524">
        <v>10.8</v>
      </c>
      <c r="J38" s="524">
        <v>10.8</v>
      </c>
      <c r="K38" s="524">
        <v>11</v>
      </c>
      <c r="L38" s="524">
        <v>11</v>
      </c>
      <c r="M38" s="524">
        <v>11</v>
      </c>
      <c r="N38" s="524">
        <v>11.1</v>
      </c>
      <c r="O38" s="524">
        <v>11.2</v>
      </c>
      <c r="P38" s="524">
        <v>11.3</v>
      </c>
      <c r="Q38" s="524">
        <v>11.2</v>
      </c>
      <c r="R38" s="524">
        <v>11.6</v>
      </c>
      <c r="S38" s="524">
        <v>11.5</v>
      </c>
      <c r="T38" s="524">
        <v>11.9</v>
      </c>
      <c r="U38" s="524">
        <v>12</v>
      </c>
      <c r="V38" s="524">
        <v>11.6</v>
      </c>
      <c r="W38" s="524">
        <v>11.7</v>
      </c>
      <c r="X38" s="524">
        <v>11.4</v>
      </c>
      <c r="Y38" s="524">
        <v>11.5</v>
      </c>
      <c r="Z38" s="524">
        <v>11.5</v>
      </c>
      <c r="AA38" s="524">
        <v>11.3</v>
      </c>
      <c r="AB38" s="524">
        <v>11.2</v>
      </c>
      <c r="AC38" s="524">
        <v>10.9</v>
      </c>
      <c r="AD38" s="524">
        <v>10.8</v>
      </c>
      <c r="AE38" s="524">
        <v>10.8</v>
      </c>
      <c r="AF38" s="524">
        <v>10.5</v>
      </c>
      <c r="AG38" s="524">
        <v>10.5</v>
      </c>
      <c r="AH38" s="524">
        <v>10.3</v>
      </c>
      <c r="AI38" s="524">
        <v>10.199999999999999</v>
      </c>
      <c r="AJ38" s="524">
        <v>10.1</v>
      </c>
      <c r="AK38" s="524">
        <v>10.199999999999999</v>
      </c>
      <c r="AL38" s="524">
        <v>10.6</v>
      </c>
      <c r="AM38" s="524">
        <v>10.9</v>
      </c>
      <c r="AN38" s="524">
        <v>11.1</v>
      </c>
      <c r="AO38" s="524">
        <v>11.1</v>
      </c>
      <c r="AP38" s="524">
        <v>10.8</v>
      </c>
      <c r="AQ38" s="524">
        <v>10.4</v>
      </c>
      <c r="AR38" s="524">
        <v>10.5</v>
      </c>
      <c r="AS38" s="524">
        <v>10.6</v>
      </c>
      <c r="AT38" s="524">
        <v>10.7</v>
      </c>
      <c r="AU38" s="524">
        <v>10.9</v>
      </c>
      <c r="AV38" s="524">
        <v>10.8</v>
      </c>
      <c r="AW38" s="524">
        <v>10.9</v>
      </c>
      <c r="AX38" s="524">
        <v>10.9</v>
      </c>
      <c r="AY38" s="524">
        <v>11</v>
      </c>
      <c r="AZ38" s="524">
        <v>11.1</v>
      </c>
      <c r="BA38" s="524">
        <v>11.1</v>
      </c>
      <c r="BB38" s="524">
        <v>11.3</v>
      </c>
      <c r="BC38" s="524">
        <v>11.3</v>
      </c>
      <c r="BD38" s="524">
        <v>11.1</v>
      </c>
      <c r="BE38" s="524">
        <v>11.2</v>
      </c>
      <c r="BF38" s="524">
        <v>11.2</v>
      </c>
      <c r="BG38" s="524">
        <v>11</v>
      </c>
      <c r="BH38" s="524">
        <v>11</v>
      </c>
      <c r="BI38" s="524">
        <v>10.7</v>
      </c>
      <c r="BJ38" s="524">
        <v>10.3</v>
      </c>
      <c r="BK38" s="524">
        <v>10.4</v>
      </c>
      <c r="BL38" s="524">
        <v>10.5</v>
      </c>
      <c r="BM38" s="524">
        <v>10.4</v>
      </c>
      <c r="BN38" s="524">
        <v>10.4</v>
      </c>
      <c r="BO38" s="524">
        <v>10.3</v>
      </c>
      <c r="BP38" s="524">
        <v>10.4</v>
      </c>
      <c r="BQ38" s="524">
        <v>10.4</v>
      </c>
      <c r="BR38" s="524">
        <v>10.7</v>
      </c>
      <c r="BS38" s="524">
        <v>10.6</v>
      </c>
      <c r="BT38" s="524">
        <v>10.8</v>
      </c>
      <c r="BU38" s="524">
        <v>11</v>
      </c>
      <c r="BV38" s="524">
        <v>11.1</v>
      </c>
      <c r="BW38" s="524">
        <v>11.5</v>
      </c>
      <c r="BX38" s="524">
        <v>11.4</v>
      </c>
      <c r="BY38" s="524">
        <v>11.7</v>
      </c>
      <c r="BZ38" s="524">
        <v>11.6</v>
      </c>
      <c r="CA38" s="524">
        <v>11.5</v>
      </c>
      <c r="CB38" s="524">
        <v>11.6</v>
      </c>
      <c r="CC38" s="524">
        <v>11.3</v>
      </c>
      <c r="CD38" s="524">
        <v>11</v>
      </c>
      <c r="CE38" s="524">
        <v>10.6</v>
      </c>
      <c r="CF38" s="524">
        <v>10.199999999999999</v>
      </c>
      <c r="CG38" s="524">
        <v>9.9</v>
      </c>
      <c r="CH38" s="524">
        <v>9.6</v>
      </c>
      <c r="CI38" s="524">
        <v>9.3000000000000007</v>
      </c>
      <c r="CJ38" s="524">
        <v>8.9</v>
      </c>
      <c r="CK38" s="524">
        <v>8.4</v>
      </c>
      <c r="CL38" s="524">
        <v>8</v>
      </c>
      <c r="CM38" s="524">
        <v>7.8</v>
      </c>
      <c r="CN38" s="524">
        <v>7.8</v>
      </c>
      <c r="CO38" s="524">
        <v>7.8</v>
      </c>
      <c r="CP38" s="524">
        <v>7.6</v>
      </c>
      <c r="CQ38" s="524">
        <v>7.3</v>
      </c>
      <c r="CR38" s="524">
        <v>7.2</v>
      </c>
      <c r="CS38" s="524">
        <v>6.9</v>
      </c>
    </row>
    <row r="39" spans="1:97" customFormat="1" x14ac:dyDescent="0.2">
      <c r="A39" s="513" t="s">
        <v>538</v>
      </c>
      <c r="B39" s="524">
        <v>38.700000000000003</v>
      </c>
      <c r="C39" s="524">
        <v>43.8</v>
      </c>
      <c r="D39" s="524">
        <v>46</v>
      </c>
      <c r="E39" s="524">
        <v>46.8</v>
      </c>
      <c r="F39" s="524">
        <v>46.9</v>
      </c>
      <c r="G39" s="524">
        <v>45.7</v>
      </c>
      <c r="H39" s="524">
        <v>45.4</v>
      </c>
      <c r="I39" s="524">
        <v>44.1</v>
      </c>
      <c r="J39" s="524">
        <v>46.1</v>
      </c>
      <c r="K39" s="524">
        <v>45.8</v>
      </c>
      <c r="L39" s="524">
        <v>46.6</v>
      </c>
      <c r="M39" s="524">
        <v>45.8</v>
      </c>
      <c r="N39" s="524">
        <v>47.4</v>
      </c>
      <c r="O39" s="524">
        <v>47.3</v>
      </c>
      <c r="P39" s="524">
        <v>49.2</v>
      </c>
      <c r="Q39" s="524">
        <v>48.4</v>
      </c>
      <c r="R39" s="524">
        <v>48.9</v>
      </c>
      <c r="S39" s="524">
        <v>48.6</v>
      </c>
      <c r="T39" s="524">
        <v>47.5</v>
      </c>
      <c r="U39" s="524">
        <v>47.3</v>
      </c>
      <c r="V39" s="524">
        <v>47.4</v>
      </c>
      <c r="W39" s="524">
        <v>47.3</v>
      </c>
      <c r="X39" s="524">
        <v>47.4</v>
      </c>
      <c r="Y39" s="524">
        <v>46.8</v>
      </c>
      <c r="Z39" s="524">
        <v>46.3</v>
      </c>
      <c r="AA39" s="524">
        <v>46.3</v>
      </c>
      <c r="AB39" s="524">
        <v>46.2</v>
      </c>
      <c r="AC39" s="524">
        <v>45.3</v>
      </c>
      <c r="AD39" s="524">
        <v>45.9</v>
      </c>
      <c r="AE39" s="524">
        <v>46.4</v>
      </c>
      <c r="AF39" s="524">
        <v>45.9</v>
      </c>
      <c r="AG39" s="524">
        <v>46.4</v>
      </c>
      <c r="AH39" s="524">
        <v>47.4</v>
      </c>
      <c r="AI39" s="524">
        <v>47.8</v>
      </c>
      <c r="AJ39" s="524">
        <v>48.9</v>
      </c>
      <c r="AK39" s="524">
        <v>47.2</v>
      </c>
      <c r="AL39" s="524">
        <v>46.5</v>
      </c>
      <c r="AM39" s="524">
        <v>46.4</v>
      </c>
      <c r="AN39" s="524">
        <v>46</v>
      </c>
      <c r="AO39" s="524">
        <v>44.3</v>
      </c>
      <c r="AP39" s="524">
        <v>46</v>
      </c>
      <c r="AQ39" s="524">
        <v>45.1</v>
      </c>
      <c r="AR39" s="524">
        <v>42.7</v>
      </c>
      <c r="AS39" s="524">
        <v>42.3</v>
      </c>
      <c r="AT39" s="524">
        <v>41.6</v>
      </c>
      <c r="AU39" s="524">
        <v>40.200000000000003</v>
      </c>
      <c r="AV39" s="524">
        <v>41.5</v>
      </c>
      <c r="AW39" s="524">
        <v>40.4</v>
      </c>
      <c r="AX39" s="524">
        <v>41</v>
      </c>
      <c r="AY39" s="524">
        <v>41.2</v>
      </c>
      <c r="AZ39" s="524">
        <v>40.5</v>
      </c>
      <c r="BA39" s="524">
        <v>38.6</v>
      </c>
      <c r="BB39" s="524">
        <v>40.200000000000003</v>
      </c>
      <c r="BC39" s="524">
        <v>41.2</v>
      </c>
      <c r="BD39" s="524">
        <v>40.299999999999997</v>
      </c>
      <c r="BE39" s="524">
        <v>39.200000000000003</v>
      </c>
      <c r="BF39" s="524">
        <v>39.799999999999997</v>
      </c>
      <c r="BG39" s="524">
        <v>39.299999999999997</v>
      </c>
      <c r="BH39" s="524">
        <v>38.9</v>
      </c>
      <c r="BI39" s="524">
        <v>37.9</v>
      </c>
      <c r="BJ39" s="524">
        <v>37.5</v>
      </c>
      <c r="BK39" s="524">
        <v>37.200000000000003</v>
      </c>
      <c r="BL39" s="524">
        <v>38</v>
      </c>
      <c r="BM39" s="524">
        <v>37.5</v>
      </c>
      <c r="BN39" s="524">
        <v>38.299999999999997</v>
      </c>
      <c r="BO39" s="524">
        <v>37.4</v>
      </c>
      <c r="BP39" s="524">
        <v>36.799999999999997</v>
      </c>
      <c r="BQ39" s="524">
        <v>36.799999999999997</v>
      </c>
      <c r="BR39" s="524">
        <v>36.200000000000003</v>
      </c>
      <c r="BS39" s="524">
        <v>37</v>
      </c>
      <c r="BT39" s="524">
        <v>35.799999999999997</v>
      </c>
      <c r="BU39" s="524">
        <v>33.5</v>
      </c>
      <c r="BV39" s="524">
        <v>33.799999999999997</v>
      </c>
      <c r="BW39" s="524">
        <v>35.5</v>
      </c>
      <c r="BX39" s="524">
        <v>35.200000000000003</v>
      </c>
      <c r="BY39" s="524">
        <v>38.200000000000003</v>
      </c>
      <c r="BZ39" s="524">
        <v>38.200000000000003</v>
      </c>
      <c r="CA39" s="524">
        <v>40.200000000000003</v>
      </c>
      <c r="CB39" s="524">
        <v>40.9</v>
      </c>
      <c r="CC39" s="524">
        <v>39.6</v>
      </c>
      <c r="CD39" s="524">
        <v>40.6</v>
      </c>
      <c r="CE39" s="524">
        <v>39.4</v>
      </c>
      <c r="CF39" s="524">
        <v>40.299999999999997</v>
      </c>
      <c r="CG39" s="524">
        <v>38.5</v>
      </c>
      <c r="CH39" s="524">
        <v>39</v>
      </c>
      <c r="CI39" s="524">
        <v>39.799999999999997</v>
      </c>
      <c r="CJ39" s="524">
        <v>39.799999999999997</v>
      </c>
      <c r="CK39" s="524">
        <v>41.3</v>
      </c>
      <c r="CL39" s="524">
        <v>43.1</v>
      </c>
      <c r="CM39" s="524">
        <v>43.7</v>
      </c>
      <c r="CN39" s="524">
        <v>44.7</v>
      </c>
      <c r="CO39" s="524">
        <v>43.3</v>
      </c>
      <c r="CP39" s="524">
        <v>41.3</v>
      </c>
      <c r="CQ39" s="524">
        <v>41.3</v>
      </c>
      <c r="CR39" s="524">
        <v>42</v>
      </c>
      <c r="CS39" s="524">
        <v>41.1</v>
      </c>
    </row>
    <row r="40" spans="1:97" customFormat="1" x14ac:dyDescent="0.2">
      <c r="A40" s="513" t="s">
        <v>204</v>
      </c>
      <c r="B40" s="524" t="s">
        <v>55</v>
      </c>
      <c r="C40" s="524" t="s">
        <v>55</v>
      </c>
      <c r="D40" s="524" t="s">
        <v>55</v>
      </c>
      <c r="E40" s="524" t="s">
        <v>55</v>
      </c>
      <c r="F40" s="524" t="s">
        <v>55</v>
      </c>
      <c r="G40" s="524" t="s">
        <v>55</v>
      </c>
      <c r="H40" s="524" t="s">
        <v>55</v>
      </c>
      <c r="I40" s="524" t="s">
        <v>55</v>
      </c>
      <c r="J40" s="524" t="s">
        <v>55</v>
      </c>
      <c r="K40" s="524" t="s">
        <v>55</v>
      </c>
      <c r="L40" s="524" t="s">
        <v>55</v>
      </c>
      <c r="M40" s="524" t="s">
        <v>55</v>
      </c>
      <c r="N40" s="524" t="s">
        <v>55</v>
      </c>
      <c r="O40" s="524" t="s">
        <v>55</v>
      </c>
      <c r="P40" s="524" t="s">
        <v>55</v>
      </c>
      <c r="Q40" s="524" t="s">
        <v>55</v>
      </c>
      <c r="R40" s="524" t="s">
        <v>55</v>
      </c>
      <c r="S40" s="524" t="s">
        <v>55</v>
      </c>
      <c r="T40" s="524" t="s">
        <v>55</v>
      </c>
      <c r="U40" s="524" t="s">
        <v>55</v>
      </c>
      <c r="V40" s="524" t="s">
        <v>55</v>
      </c>
      <c r="W40" s="524" t="s">
        <v>55</v>
      </c>
      <c r="X40" s="524" t="s">
        <v>55</v>
      </c>
      <c r="Y40" s="524" t="s">
        <v>55</v>
      </c>
      <c r="Z40" s="524" t="s">
        <v>55</v>
      </c>
      <c r="AA40" s="524" t="s">
        <v>55</v>
      </c>
      <c r="AB40" s="524" t="s">
        <v>55</v>
      </c>
      <c r="AC40" s="524" t="s">
        <v>55</v>
      </c>
      <c r="AD40" s="524" t="s">
        <v>55</v>
      </c>
      <c r="AE40" s="524" t="s">
        <v>55</v>
      </c>
      <c r="AF40" s="524" t="s">
        <v>55</v>
      </c>
      <c r="AG40" s="524" t="s">
        <v>55</v>
      </c>
      <c r="AH40" s="524" t="s">
        <v>55</v>
      </c>
      <c r="AI40" s="524" t="s">
        <v>55</v>
      </c>
      <c r="AJ40" s="524" t="s">
        <v>55</v>
      </c>
      <c r="AK40" s="524" t="s">
        <v>55</v>
      </c>
      <c r="AL40" s="524" t="s">
        <v>55</v>
      </c>
      <c r="AM40" s="524" t="s">
        <v>55</v>
      </c>
      <c r="AN40" s="524" t="s">
        <v>55</v>
      </c>
      <c r="AO40" s="524" t="s">
        <v>55</v>
      </c>
      <c r="AP40" s="524" t="s">
        <v>55</v>
      </c>
      <c r="AQ40" s="524" t="s">
        <v>55</v>
      </c>
      <c r="AR40" s="524" t="s">
        <v>55</v>
      </c>
      <c r="AS40" s="524" t="s">
        <v>55</v>
      </c>
      <c r="AT40" s="524" t="s">
        <v>55</v>
      </c>
      <c r="AU40" s="524" t="s">
        <v>55</v>
      </c>
      <c r="AV40" s="524" t="s">
        <v>55</v>
      </c>
      <c r="AW40" s="524" t="s">
        <v>55</v>
      </c>
      <c r="AX40" s="524" t="s">
        <v>55</v>
      </c>
      <c r="AY40" s="524" t="s">
        <v>55</v>
      </c>
      <c r="AZ40" s="524" t="s">
        <v>55</v>
      </c>
      <c r="BA40" s="524" t="s">
        <v>55</v>
      </c>
      <c r="BB40" s="524" t="s">
        <v>55</v>
      </c>
      <c r="BC40" s="524" t="s">
        <v>55</v>
      </c>
      <c r="BD40" s="524" t="s">
        <v>55</v>
      </c>
      <c r="BE40" s="524" t="s">
        <v>55</v>
      </c>
      <c r="BF40" s="524" t="s">
        <v>55</v>
      </c>
      <c r="BG40" s="524" t="s">
        <v>55</v>
      </c>
      <c r="BH40" s="524" t="s">
        <v>55</v>
      </c>
      <c r="BI40" s="524" t="s">
        <v>55</v>
      </c>
      <c r="BJ40" s="524" t="s">
        <v>55</v>
      </c>
      <c r="BK40" s="524" t="s">
        <v>55</v>
      </c>
      <c r="BL40" s="524" t="s">
        <v>55</v>
      </c>
      <c r="BM40" s="524" t="s">
        <v>55</v>
      </c>
      <c r="BN40" s="524" t="s">
        <v>55</v>
      </c>
      <c r="BO40" s="524" t="s">
        <v>55</v>
      </c>
      <c r="BP40" s="524" t="s">
        <v>55</v>
      </c>
      <c r="BQ40" s="524" t="s">
        <v>55</v>
      </c>
      <c r="BR40" s="524" t="s">
        <v>55</v>
      </c>
      <c r="BS40" s="524" t="s">
        <v>55</v>
      </c>
      <c r="BT40" s="524" t="s">
        <v>55</v>
      </c>
      <c r="BU40" s="524" t="s">
        <v>55</v>
      </c>
      <c r="BV40" s="524" t="s">
        <v>55</v>
      </c>
      <c r="BW40" s="524" t="s">
        <v>55</v>
      </c>
      <c r="BX40" s="524" t="s">
        <v>55</v>
      </c>
      <c r="BY40" s="524" t="s">
        <v>55</v>
      </c>
      <c r="BZ40" s="524" t="s">
        <v>55</v>
      </c>
      <c r="CA40" s="524" t="s">
        <v>55</v>
      </c>
      <c r="CB40" s="524" t="s">
        <v>55</v>
      </c>
      <c r="CC40" s="524" t="s">
        <v>55</v>
      </c>
      <c r="CD40" s="524" t="s">
        <v>55</v>
      </c>
      <c r="CE40" s="524" t="s">
        <v>55</v>
      </c>
      <c r="CF40" s="524" t="s">
        <v>55</v>
      </c>
      <c r="CG40" s="524" t="s">
        <v>55</v>
      </c>
      <c r="CH40" s="524" t="s">
        <v>55</v>
      </c>
      <c r="CI40" s="524" t="s">
        <v>55</v>
      </c>
      <c r="CJ40" s="524" t="s">
        <v>55</v>
      </c>
      <c r="CK40" s="524" t="s">
        <v>55</v>
      </c>
      <c r="CL40" s="524" t="s">
        <v>55</v>
      </c>
      <c r="CM40" s="524" t="s">
        <v>55</v>
      </c>
      <c r="CN40" s="524" t="s">
        <v>55</v>
      </c>
      <c r="CO40" s="524" t="s">
        <v>55</v>
      </c>
      <c r="CP40" s="524" t="s">
        <v>55</v>
      </c>
      <c r="CQ40" s="524" t="s">
        <v>55</v>
      </c>
      <c r="CR40" s="524" t="s">
        <v>55</v>
      </c>
      <c r="CS40" s="524" t="s">
        <v>55</v>
      </c>
    </row>
    <row r="41" spans="1:97" customFormat="1" x14ac:dyDescent="0.2">
      <c r="A41" s="513" t="s">
        <v>205</v>
      </c>
      <c r="B41" s="524" t="s">
        <v>55</v>
      </c>
      <c r="C41" s="524" t="s">
        <v>55</v>
      </c>
      <c r="D41" s="524" t="s">
        <v>55</v>
      </c>
      <c r="E41" s="524" t="s">
        <v>55</v>
      </c>
      <c r="F41" s="524" t="s">
        <v>55</v>
      </c>
      <c r="G41" s="524" t="s">
        <v>55</v>
      </c>
      <c r="H41" s="524" t="s">
        <v>55</v>
      </c>
      <c r="I41" s="524" t="s">
        <v>55</v>
      </c>
      <c r="J41" s="524" t="s">
        <v>55</v>
      </c>
      <c r="K41" s="524" t="s">
        <v>55</v>
      </c>
      <c r="L41" s="524" t="s">
        <v>55</v>
      </c>
      <c r="M41" s="524" t="s">
        <v>55</v>
      </c>
      <c r="N41" s="524" t="s">
        <v>55</v>
      </c>
      <c r="O41" s="524" t="s">
        <v>55</v>
      </c>
      <c r="P41" s="524" t="s">
        <v>55</v>
      </c>
      <c r="Q41" s="524" t="s">
        <v>55</v>
      </c>
      <c r="R41" s="524" t="s">
        <v>55</v>
      </c>
      <c r="S41" s="524" t="s">
        <v>55</v>
      </c>
      <c r="T41" s="524" t="s">
        <v>55</v>
      </c>
      <c r="U41" s="524" t="s">
        <v>55</v>
      </c>
      <c r="V41" s="524" t="s">
        <v>55</v>
      </c>
      <c r="W41" s="524" t="s">
        <v>55</v>
      </c>
      <c r="X41" s="524" t="s">
        <v>55</v>
      </c>
      <c r="Y41" s="524" t="s">
        <v>55</v>
      </c>
      <c r="Z41" s="524" t="s">
        <v>55</v>
      </c>
      <c r="AA41" s="524" t="s">
        <v>55</v>
      </c>
      <c r="AB41" s="524" t="s">
        <v>55</v>
      </c>
      <c r="AC41" s="524" t="s">
        <v>55</v>
      </c>
      <c r="AD41" s="524" t="s">
        <v>55</v>
      </c>
      <c r="AE41" s="524" t="s">
        <v>55</v>
      </c>
      <c r="AF41" s="524" t="s">
        <v>55</v>
      </c>
      <c r="AG41" s="524" t="s">
        <v>55</v>
      </c>
      <c r="AH41" s="524" t="s">
        <v>55</v>
      </c>
      <c r="AI41" s="524" t="s">
        <v>55</v>
      </c>
      <c r="AJ41" s="524" t="s">
        <v>55</v>
      </c>
      <c r="AK41" s="524" t="s">
        <v>55</v>
      </c>
      <c r="AL41" s="524" t="s">
        <v>55</v>
      </c>
      <c r="AM41" s="524" t="s">
        <v>55</v>
      </c>
      <c r="AN41" s="524" t="s">
        <v>55</v>
      </c>
      <c r="AO41" s="524" t="s">
        <v>55</v>
      </c>
      <c r="AP41" s="524" t="s">
        <v>55</v>
      </c>
      <c r="AQ41" s="524" t="s">
        <v>55</v>
      </c>
      <c r="AR41" s="524" t="s">
        <v>55</v>
      </c>
      <c r="AS41" s="524" t="s">
        <v>55</v>
      </c>
      <c r="AT41" s="524" t="s">
        <v>55</v>
      </c>
      <c r="AU41" s="524" t="s">
        <v>55</v>
      </c>
      <c r="AV41" s="524" t="s">
        <v>55</v>
      </c>
      <c r="AW41" s="524" t="s">
        <v>55</v>
      </c>
      <c r="AX41" s="524" t="s">
        <v>55</v>
      </c>
      <c r="AY41" s="524" t="s">
        <v>55</v>
      </c>
      <c r="AZ41" s="524" t="s">
        <v>55</v>
      </c>
      <c r="BA41" s="524" t="s">
        <v>55</v>
      </c>
      <c r="BB41" s="524" t="s">
        <v>55</v>
      </c>
      <c r="BC41" s="524" t="s">
        <v>55</v>
      </c>
      <c r="BD41" s="524" t="s">
        <v>55</v>
      </c>
      <c r="BE41" s="524" t="s">
        <v>55</v>
      </c>
      <c r="BF41" s="524" t="s">
        <v>55</v>
      </c>
      <c r="BG41" s="524" t="s">
        <v>55</v>
      </c>
      <c r="BH41" s="524" t="s">
        <v>55</v>
      </c>
      <c r="BI41" s="524" t="s">
        <v>55</v>
      </c>
      <c r="BJ41" s="524" t="s">
        <v>55</v>
      </c>
      <c r="BK41" s="524" t="s">
        <v>55</v>
      </c>
      <c r="BL41" s="524" t="s">
        <v>55</v>
      </c>
      <c r="BM41" s="524" t="s">
        <v>55</v>
      </c>
      <c r="BN41" s="524" t="s">
        <v>55</v>
      </c>
      <c r="BO41" s="524" t="s">
        <v>55</v>
      </c>
      <c r="BP41" s="524" t="s">
        <v>55</v>
      </c>
      <c r="BQ41" s="524" t="s">
        <v>55</v>
      </c>
      <c r="BR41" s="524" t="s">
        <v>55</v>
      </c>
      <c r="BS41" s="524" t="s">
        <v>55</v>
      </c>
      <c r="BT41" s="524" t="s">
        <v>55</v>
      </c>
      <c r="BU41" s="524" t="s">
        <v>55</v>
      </c>
      <c r="BV41" s="524" t="s">
        <v>55</v>
      </c>
      <c r="BW41" s="524" t="s">
        <v>55</v>
      </c>
      <c r="BX41" s="524" t="s">
        <v>55</v>
      </c>
      <c r="BY41" s="524" t="s">
        <v>55</v>
      </c>
      <c r="BZ41" s="524" t="s">
        <v>55</v>
      </c>
      <c r="CA41" s="524" t="s">
        <v>55</v>
      </c>
      <c r="CB41" s="524" t="s">
        <v>55</v>
      </c>
      <c r="CC41" s="524" t="s">
        <v>55</v>
      </c>
      <c r="CD41" s="524" t="s">
        <v>55</v>
      </c>
      <c r="CE41" s="524" t="s">
        <v>55</v>
      </c>
      <c r="CF41" s="524" t="s">
        <v>55</v>
      </c>
      <c r="CG41" s="524" t="s">
        <v>55</v>
      </c>
      <c r="CH41" s="524" t="s">
        <v>55</v>
      </c>
      <c r="CI41" s="524" t="s">
        <v>55</v>
      </c>
      <c r="CJ41" s="524" t="s">
        <v>55</v>
      </c>
      <c r="CK41" s="524" t="s">
        <v>55</v>
      </c>
      <c r="CL41" s="524" t="s">
        <v>55</v>
      </c>
      <c r="CM41" s="524" t="s">
        <v>55</v>
      </c>
      <c r="CN41" s="524" t="s">
        <v>55</v>
      </c>
      <c r="CO41" s="524" t="s">
        <v>55</v>
      </c>
      <c r="CP41" s="524" t="s">
        <v>55</v>
      </c>
      <c r="CQ41" s="524" t="s">
        <v>55</v>
      </c>
      <c r="CR41" s="524" t="s">
        <v>55</v>
      </c>
      <c r="CS41" s="524" t="s">
        <v>55</v>
      </c>
    </row>
    <row r="42" spans="1:97" customFormat="1" x14ac:dyDescent="0.2">
      <c r="A42" s="513" t="s">
        <v>0</v>
      </c>
      <c r="B42" s="524">
        <v>27.3</v>
      </c>
      <c r="C42" s="524">
        <v>30.1</v>
      </c>
      <c r="D42" s="524">
        <v>33.799999999999997</v>
      </c>
      <c r="E42" s="524">
        <v>39.6</v>
      </c>
      <c r="F42" s="524">
        <v>44.5</v>
      </c>
      <c r="G42" s="524">
        <v>50.4</v>
      </c>
      <c r="H42" s="524">
        <v>55.9</v>
      </c>
      <c r="I42" s="524">
        <v>60.5</v>
      </c>
      <c r="J42" s="524">
        <v>62.6</v>
      </c>
      <c r="K42" s="524">
        <v>64.7</v>
      </c>
      <c r="L42" s="524">
        <v>66.099999999999994</v>
      </c>
      <c r="M42" s="524">
        <v>67.8</v>
      </c>
      <c r="N42" s="524">
        <v>67.599999999999994</v>
      </c>
      <c r="O42" s="524">
        <v>68.900000000000006</v>
      </c>
      <c r="P42" s="524">
        <v>69.7</v>
      </c>
      <c r="Q42" s="524">
        <v>70.8</v>
      </c>
      <c r="R42" s="524">
        <v>70.8</v>
      </c>
      <c r="S42" s="524">
        <v>71.3</v>
      </c>
      <c r="T42" s="524">
        <v>71.2</v>
      </c>
      <c r="U42" s="524">
        <v>71.900000000000006</v>
      </c>
      <c r="V42" s="524">
        <v>71.599999999999994</v>
      </c>
      <c r="W42" s="524">
        <v>72.400000000000006</v>
      </c>
      <c r="X42" s="524">
        <v>73.3</v>
      </c>
      <c r="Y42" s="524">
        <v>74.099999999999994</v>
      </c>
      <c r="Z42" s="524">
        <v>73.599999999999994</v>
      </c>
      <c r="AA42" s="524">
        <v>74.599999999999994</v>
      </c>
      <c r="AB42" s="524">
        <v>74.7</v>
      </c>
      <c r="AC42" s="524">
        <v>75.3</v>
      </c>
      <c r="AD42" s="524">
        <v>74.7</v>
      </c>
      <c r="AE42" s="524">
        <v>75.400000000000006</v>
      </c>
      <c r="AF42" s="524">
        <v>75.7</v>
      </c>
      <c r="AG42" s="524">
        <v>76.900000000000006</v>
      </c>
      <c r="AH42" s="524">
        <v>77.099999999999994</v>
      </c>
      <c r="AI42" s="524">
        <v>78.3</v>
      </c>
      <c r="AJ42" s="524">
        <v>79.2</v>
      </c>
      <c r="AK42" s="524">
        <v>80.3</v>
      </c>
      <c r="AL42" s="524">
        <v>80.3</v>
      </c>
      <c r="AM42" s="524">
        <v>81.3</v>
      </c>
      <c r="AN42" s="524">
        <v>82.1</v>
      </c>
      <c r="AO42" s="524">
        <v>82.9</v>
      </c>
      <c r="AP42" s="524">
        <v>82.2</v>
      </c>
      <c r="AQ42" s="524">
        <v>83</v>
      </c>
      <c r="AR42" s="524">
        <v>83.6</v>
      </c>
      <c r="AS42" s="524">
        <v>84.2</v>
      </c>
      <c r="AT42" s="524">
        <v>84.4</v>
      </c>
      <c r="AU42" s="524">
        <v>85.8</v>
      </c>
      <c r="AV42" s="524">
        <v>85.9</v>
      </c>
      <c r="AW42" s="524">
        <v>86.2</v>
      </c>
      <c r="AX42" s="524">
        <v>85.3</v>
      </c>
      <c r="AY42" s="524">
        <v>85.4</v>
      </c>
      <c r="AZ42" s="524">
        <v>84.7</v>
      </c>
      <c r="BA42" s="524">
        <v>84</v>
      </c>
      <c r="BB42" s="524">
        <v>82.6</v>
      </c>
      <c r="BC42" s="524">
        <v>82.5</v>
      </c>
      <c r="BD42" s="524">
        <v>81.5</v>
      </c>
      <c r="BE42" s="524">
        <v>80.5</v>
      </c>
      <c r="BF42" s="524">
        <v>78.900000000000006</v>
      </c>
      <c r="BG42" s="524">
        <v>78.5</v>
      </c>
      <c r="BH42" s="524">
        <v>77.7</v>
      </c>
      <c r="BI42" s="524">
        <v>77.3</v>
      </c>
      <c r="BJ42" s="524">
        <v>76.099999999999994</v>
      </c>
      <c r="BK42" s="524">
        <v>76.400000000000006</v>
      </c>
      <c r="BL42" s="524">
        <v>76.3</v>
      </c>
      <c r="BM42" s="524">
        <v>76.8</v>
      </c>
      <c r="BN42" s="524">
        <v>76.599999999999994</v>
      </c>
      <c r="BO42" s="524">
        <v>77.3</v>
      </c>
      <c r="BP42" s="524">
        <v>77.2</v>
      </c>
      <c r="BQ42" s="524">
        <v>77.3</v>
      </c>
      <c r="BR42" s="524">
        <v>77.099999999999994</v>
      </c>
      <c r="BS42" s="524">
        <v>78.099999999999994</v>
      </c>
      <c r="BT42" s="524">
        <v>78.3</v>
      </c>
      <c r="BU42" s="524">
        <v>78.099999999999994</v>
      </c>
      <c r="BV42" s="524">
        <v>77</v>
      </c>
      <c r="BW42" s="524">
        <v>77.2</v>
      </c>
      <c r="BX42" s="524">
        <v>76.599999999999994</v>
      </c>
      <c r="BY42" s="524">
        <v>76</v>
      </c>
      <c r="BZ42" s="524">
        <v>75</v>
      </c>
      <c r="CA42" s="524">
        <v>75.599999999999994</v>
      </c>
      <c r="CB42" s="524">
        <v>75.5</v>
      </c>
      <c r="CC42" s="524">
        <v>75</v>
      </c>
      <c r="CD42" s="524">
        <v>73.8</v>
      </c>
      <c r="CE42" s="524">
        <v>73.3</v>
      </c>
      <c r="CF42" s="524">
        <v>69.5</v>
      </c>
      <c r="CG42" s="524">
        <v>68.8</v>
      </c>
      <c r="CH42" s="524">
        <v>68.8</v>
      </c>
      <c r="CI42" s="524">
        <v>70.599999999999994</v>
      </c>
      <c r="CJ42" s="524">
        <v>71.599999999999994</v>
      </c>
      <c r="CK42" s="524">
        <v>71.599999999999994</v>
      </c>
      <c r="CL42" s="524">
        <v>71.099999999999994</v>
      </c>
      <c r="CM42" s="524">
        <v>71.8</v>
      </c>
      <c r="CN42" s="524">
        <v>71.099999999999994</v>
      </c>
      <c r="CO42" s="524">
        <v>71.3</v>
      </c>
      <c r="CP42" s="524">
        <v>70.400000000000006</v>
      </c>
      <c r="CQ42" s="524">
        <v>71.2</v>
      </c>
      <c r="CR42" s="524">
        <v>70.099999999999994</v>
      </c>
      <c r="CS42" s="524">
        <v>66.900000000000006</v>
      </c>
    </row>
    <row r="43" spans="1:97" customFormat="1" x14ac:dyDescent="0.2">
      <c r="A43" s="513" t="s">
        <v>198</v>
      </c>
      <c r="B43" s="524">
        <v>15.4</v>
      </c>
      <c r="C43" s="524">
        <v>17.100000000000001</v>
      </c>
      <c r="D43" s="524">
        <v>19.8</v>
      </c>
      <c r="E43" s="524">
        <v>23.8</v>
      </c>
      <c r="F43" s="524">
        <v>27.7</v>
      </c>
      <c r="G43" s="524">
        <v>33.5</v>
      </c>
      <c r="H43" s="524">
        <v>39.1</v>
      </c>
      <c r="I43" s="524">
        <v>44.1</v>
      </c>
      <c r="J43" s="524">
        <v>46.8</v>
      </c>
      <c r="K43" s="524">
        <v>49.9</v>
      </c>
      <c r="L43" s="524">
        <v>51.4</v>
      </c>
      <c r="M43" s="524">
        <v>52.2</v>
      </c>
      <c r="N43" s="524">
        <v>51.7</v>
      </c>
      <c r="O43" s="524">
        <v>52.7</v>
      </c>
      <c r="P43" s="524">
        <v>53</v>
      </c>
      <c r="Q43" s="524">
        <v>53.4</v>
      </c>
      <c r="R43" s="524">
        <v>53</v>
      </c>
      <c r="S43" s="524">
        <v>53.3</v>
      </c>
      <c r="T43" s="524">
        <v>52.9</v>
      </c>
      <c r="U43" s="524">
        <v>52.6</v>
      </c>
      <c r="V43" s="524">
        <v>51.8</v>
      </c>
      <c r="W43" s="524">
        <v>52.2</v>
      </c>
      <c r="X43" s="524">
        <v>52.2</v>
      </c>
      <c r="Y43" s="524">
        <v>52.3</v>
      </c>
      <c r="Z43" s="524">
        <v>51.9</v>
      </c>
      <c r="AA43" s="524">
        <v>53.1</v>
      </c>
      <c r="AB43" s="524">
        <v>53.2</v>
      </c>
      <c r="AC43" s="524">
        <v>53.8</v>
      </c>
      <c r="AD43" s="524">
        <v>53.1</v>
      </c>
      <c r="AE43" s="524">
        <v>53.9</v>
      </c>
      <c r="AF43" s="524">
        <v>54.3</v>
      </c>
      <c r="AG43" s="524">
        <v>55.3</v>
      </c>
      <c r="AH43" s="524">
        <v>56.1</v>
      </c>
      <c r="AI43" s="524">
        <v>58</v>
      </c>
      <c r="AJ43" s="524">
        <v>58.8</v>
      </c>
      <c r="AK43" s="524">
        <v>60.1</v>
      </c>
      <c r="AL43" s="524">
        <v>60.1</v>
      </c>
      <c r="AM43" s="524">
        <v>61.2</v>
      </c>
      <c r="AN43" s="524">
        <v>61.6</v>
      </c>
      <c r="AO43" s="524">
        <v>63.1</v>
      </c>
      <c r="AP43" s="524">
        <v>63</v>
      </c>
      <c r="AQ43" s="524">
        <v>64.3</v>
      </c>
      <c r="AR43" s="524">
        <v>64.7</v>
      </c>
      <c r="AS43" s="524">
        <v>65.3</v>
      </c>
      <c r="AT43" s="524">
        <v>65.8</v>
      </c>
      <c r="AU43" s="524">
        <v>68.599999999999994</v>
      </c>
      <c r="AV43" s="524">
        <v>69.2</v>
      </c>
      <c r="AW43" s="524">
        <v>70.2</v>
      </c>
      <c r="AX43" s="524">
        <v>69.900000000000006</v>
      </c>
      <c r="AY43" s="524">
        <v>70</v>
      </c>
      <c r="AZ43" s="524">
        <v>69.5</v>
      </c>
      <c r="BA43" s="524">
        <v>68.599999999999994</v>
      </c>
      <c r="BB43" s="524">
        <v>67</v>
      </c>
      <c r="BC43" s="524">
        <v>67</v>
      </c>
      <c r="BD43" s="524">
        <v>65.900000000000006</v>
      </c>
      <c r="BE43" s="524">
        <v>64.599999999999994</v>
      </c>
      <c r="BF43" s="524">
        <v>62.9</v>
      </c>
      <c r="BG43" s="524">
        <v>62.7</v>
      </c>
      <c r="BH43" s="524">
        <v>61.6</v>
      </c>
      <c r="BI43" s="524">
        <v>61</v>
      </c>
      <c r="BJ43" s="524">
        <v>59.9</v>
      </c>
      <c r="BK43" s="524">
        <v>60</v>
      </c>
      <c r="BL43" s="524">
        <v>60</v>
      </c>
      <c r="BM43" s="524">
        <v>60.4</v>
      </c>
      <c r="BN43" s="524">
        <v>59.8</v>
      </c>
      <c r="BO43" s="524">
        <v>60.8</v>
      </c>
      <c r="BP43" s="524">
        <v>60.8</v>
      </c>
      <c r="BQ43" s="524">
        <v>61.4</v>
      </c>
      <c r="BR43" s="524">
        <v>61.2</v>
      </c>
      <c r="BS43" s="524">
        <v>63</v>
      </c>
      <c r="BT43" s="524">
        <v>64</v>
      </c>
      <c r="BU43" s="524">
        <v>64.7</v>
      </c>
      <c r="BV43" s="524">
        <v>64.8</v>
      </c>
      <c r="BW43" s="524">
        <v>66.2</v>
      </c>
      <c r="BX43" s="524">
        <v>67.099999999999994</v>
      </c>
      <c r="BY43" s="524">
        <v>67.2</v>
      </c>
      <c r="BZ43" s="524">
        <v>66.2</v>
      </c>
      <c r="CA43" s="524">
        <v>67.099999999999994</v>
      </c>
      <c r="CB43" s="524">
        <v>67.3</v>
      </c>
      <c r="CC43" s="524">
        <v>67.400000000000006</v>
      </c>
      <c r="CD43" s="524">
        <v>66.7</v>
      </c>
      <c r="CE43" s="524">
        <v>65.8</v>
      </c>
      <c r="CF43" s="524">
        <v>60.8</v>
      </c>
      <c r="CG43" s="524">
        <v>61.1</v>
      </c>
      <c r="CH43" s="524">
        <v>59.9</v>
      </c>
      <c r="CI43" s="524">
        <v>61.4</v>
      </c>
      <c r="CJ43" s="524">
        <v>62.6</v>
      </c>
      <c r="CK43" s="524">
        <v>63</v>
      </c>
      <c r="CL43" s="524">
        <v>62.7</v>
      </c>
      <c r="CM43" s="524">
        <v>63.8</v>
      </c>
      <c r="CN43" s="524">
        <v>63.6</v>
      </c>
      <c r="CO43" s="524">
        <v>63.7</v>
      </c>
      <c r="CP43" s="524">
        <v>62.9</v>
      </c>
      <c r="CQ43" s="524">
        <v>63.7</v>
      </c>
      <c r="CR43" s="524">
        <v>62.9</v>
      </c>
      <c r="CS43" s="524">
        <v>61</v>
      </c>
    </row>
    <row r="44" spans="1:97" customFormat="1" x14ac:dyDescent="0.2">
      <c r="A44" s="513" t="s">
        <v>481</v>
      </c>
      <c r="B44" s="524" t="s">
        <v>55</v>
      </c>
      <c r="C44" s="524" t="s">
        <v>55</v>
      </c>
      <c r="D44" s="524" t="s">
        <v>55</v>
      </c>
      <c r="E44" s="524" t="s">
        <v>55</v>
      </c>
      <c r="F44" s="524" t="s">
        <v>55</v>
      </c>
      <c r="G44" s="524" t="s">
        <v>55</v>
      </c>
      <c r="H44" s="524" t="s">
        <v>55</v>
      </c>
      <c r="I44" s="524" t="s">
        <v>55</v>
      </c>
      <c r="J44" s="524" t="s">
        <v>55</v>
      </c>
      <c r="K44" s="524" t="s">
        <v>55</v>
      </c>
      <c r="L44" s="524" t="s">
        <v>55</v>
      </c>
      <c r="M44" s="524" t="s">
        <v>55</v>
      </c>
      <c r="N44" s="524" t="s">
        <v>55</v>
      </c>
      <c r="O44" s="524">
        <v>4.2</v>
      </c>
      <c r="P44" s="524">
        <v>4.8</v>
      </c>
      <c r="Q44" s="524">
        <v>5.6</v>
      </c>
      <c r="R44" s="524">
        <v>6.2</v>
      </c>
      <c r="S44" s="524">
        <v>6.8</v>
      </c>
      <c r="T44" s="524">
        <v>7.3</v>
      </c>
      <c r="U44" s="524">
        <v>7.8</v>
      </c>
      <c r="V44" s="524">
        <v>8.1</v>
      </c>
      <c r="W44" s="524">
        <v>8.1999999999999993</v>
      </c>
      <c r="X44" s="524">
        <v>8.3000000000000007</v>
      </c>
      <c r="Y44" s="524">
        <v>8.6</v>
      </c>
      <c r="Z44" s="524">
        <v>8.8000000000000007</v>
      </c>
      <c r="AA44" s="524">
        <v>9.1</v>
      </c>
      <c r="AB44" s="524">
        <v>9.3000000000000007</v>
      </c>
      <c r="AC44" s="524">
        <v>9.3000000000000007</v>
      </c>
      <c r="AD44" s="524">
        <v>9.1</v>
      </c>
      <c r="AE44" s="524">
        <v>9.1</v>
      </c>
      <c r="AF44" s="524">
        <v>9.3000000000000007</v>
      </c>
      <c r="AG44" s="524">
        <v>9.1</v>
      </c>
      <c r="AH44" s="524">
        <v>9.4</v>
      </c>
      <c r="AI44" s="524">
        <v>9.9</v>
      </c>
      <c r="AJ44" s="524">
        <v>10.4</v>
      </c>
      <c r="AK44" s="524">
        <v>11</v>
      </c>
      <c r="AL44" s="524">
        <v>11.5</v>
      </c>
      <c r="AM44" s="524">
        <v>11.8</v>
      </c>
      <c r="AN44" s="524">
        <v>12.1</v>
      </c>
      <c r="AO44" s="524">
        <v>12.1</v>
      </c>
      <c r="AP44" s="524">
        <v>12.4</v>
      </c>
      <c r="AQ44" s="524">
        <v>12.7</v>
      </c>
      <c r="AR44" s="524">
        <v>12.7</v>
      </c>
      <c r="AS44" s="524">
        <v>12.3</v>
      </c>
      <c r="AT44" s="524">
        <v>11.8</v>
      </c>
      <c r="AU44" s="524">
        <v>11.7</v>
      </c>
      <c r="AV44" s="524">
        <v>11.9</v>
      </c>
      <c r="AW44" s="524">
        <v>12</v>
      </c>
      <c r="AX44" s="524">
        <v>12.3</v>
      </c>
      <c r="AY44" s="524">
        <v>12.1</v>
      </c>
      <c r="AZ44" s="524">
        <v>12</v>
      </c>
      <c r="BA44" s="524">
        <v>12.1</v>
      </c>
      <c r="BB44" s="524">
        <v>12.1</v>
      </c>
      <c r="BC44" s="524">
        <v>11.9</v>
      </c>
      <c r="BD44" s="524">
        <v>11.7</v>
      </c>
      <c r="BE44" s="524">
        <v>11.3</v>
      </c>
      <c r="BF44" s="524">
        <v>11.1</v>
      </c>
      <c r="BG44" s="524">
        <v>11.1</v>
      </c>
      <c r="BH44" s="524">
        <v>10.9</v>
      </c>
      <c r="BI44" s="524">
        <v>10.6</v>
      </c>
      <c r="BJ44" s="524">
        <v>10</v>
      </c>
      <c r="BK44" s="524">
        <v>10</v>
      </c>
      <c r="BL44" s="524">
        <v>10.1</v>
      </c>
      <c r="BM44" s="524">
        <v>9.8000000000000007</v>
      </c>
      <c r="BN44" s="524">
        <v>9.5</v>
      </c>
      <c r="BO44" s="524">
        <v>9.4</v>
      </c>
      <c r="BP44" s="524">
        <v>9.4</v>
      </c>
      <c r="BQ44" s="524">
        <v>9.1999999999999993</v>
      </c>
      <c r="BR44" s="524">
        <v>9.1</v>
      </c>
      <c r="BS44" s="524">
        <v>9</v>
      </c>
      <c r="BT44" s="524">
        <v>9.1</v>
      </c>
      <c r="BU44" s="524">
        <v>9</v>
      </c>
      <c r="BV44" s="524">
        <v>9</v>
      </c>
      <c r="BW44" s="524">
        <v>9</v>
      </c>
      <c r="BX44" s="524">
        <v>9.1</v>
      </c>
      <c r="BY44" s="524">
        <v>8.9</v>
      </c>
      <c r="BZ44" s="524">
        <v>8.9</v>
      </c>
      <c r="CA44" s="524">
        <v>9</v>
      </c>
      <c r="CB44" s="524">
        <v>9.1999999999999993</v>
      </c>
      <c r="CC44" s="524">
        <v>9.3000000000000007</v>
      </c>
      <c r="CD44" s="524">
        <v>9.3000000000000007</v>
      </c>
      <c r="CE44" s="524">
        <v>9.3000000000000007</v>
      </c>
      <c r="CF44" s="524">
        <v>9.6999999999999993</v>
      </c>
      <c r="CG44" s="524">
        <v>9.6</v>
      </c>
      <c r="CH44" s="524">
        <v>9.8000000000000007</v>
      </c>
      <c r="CI44" s="524">
        <v>9.9</v>
      </c>
      <c r="CJ44" s="524">
        <v>10.199999999999999</v>
      </c>
      <c r="CK44" s="524">
        <v>10.199999999999999</v>
      </c>
      <c r="CL44" s="524">
        <v>10.199999999999999</v>
      </c>
      <c r="CM44" s="524">
        <v>10</v>
      </c>
      <c r="CN44" s="524">
        <v>10.199999999999999</v>
      </c>
      <c r="CO44" s="524">
        <v>10.199999999999999</v>
      </c>
      <c r="CP44" s="524">
        <v>10.199999999999999</v>
      </c>
      <c r="CQ44" s="524">
        <v>10.6</v>
      </c>
      <c r="CR44" s="524">
        <v>11.1</v>
      </c>
      <c r="CS44" s="524">
        <v>11.7</v>
      </c>
    </row>
    <row r="45" spans="1:97" customFormat="1" x14ac:dyDescent="0.2">
      <c r="A45" s="513" t="s">
        <v>200</v>
      </c>
      <c r="B45" s="524">
        <v>8.4</v>
      </c>
      <c r="C45" s="524">
        <v>8.6</v>
      </c>
      <c r="D45" s="524">
        <v>8.9</v>
      </c>
      <c r="E45" s="524">
        <v>9.4</v>
      </c>
      <c r="F45" s="524">
        <v>9.8000000000000007</v>
      </c>
      <c r="G45" s="524">
        <v>10.3</v>
      </c>
      <c r="H45" s="524">
        <v>10.6</v>
      </c>
      <c r="I45" s="524">
        <v>10.8</v>
      </c>
      <c r="J45" s="524">
        <v>11.1</v>
      </c>
      <c r="K45" s="524">
        <v>11.3</v>
      </c>
      <c r="L45" s="524">
        <v>11.4</v>
      </c>
      <c r="M45" s="524">
        <v>11.6</v>
      </c>
      <c r="N45" s="524">
        <v>11.6</v>
      </c>
      <c r="O45" s="524">
        <v>11.7</v>
      </c>
      <c r="P45" s="524">
        <v>11.7</v>
      </c>
      <c r="Q45" s="524">
        <v>11.7</v>
      </c>
      <c r="R45" s="524">
        <v>11.8</v>
      </c>
      <c r="S45" s="524">
        <v>11.9</v>
      </c>
      <c r="T45" s="524">
        <v>11.7</v>
      </c>
      <c r="U45" s="524">
        <v>11.7</v>
      </c>
      <c r="V45" s="524">
        <v>11.6</v>
      </c>
      <c r="W45" s="524">
        <v>11.5</v>
      </c>
      <c r="X45" s="524">
        <v>11.4</v>
      </c>
      <c r="Y45" s="524">
        <v>11.3</v>
      </c>
      <c r="Z45" s="524">
        <v>11.2</v>
      </c>
      <c r="AA45" s="524">
        <v>11.3</v>
      </c>
      <c r="AB45" s="524">
        <v>11.1</v>
      </c>
      <c r="AC45" s="524">
        <v>11</v>
      </c>
      <c r="AD45" s="524">
        <v>10.9</v>
      </c>
      <c r="AE45" s="524">
        <v>11</v>
      </c>
      <c r="AF45" s="524">
        <v>11</v>
      </c>
      <c r="AG45" s="524">
        <v>11.1</v>
      </c>
      <c r="AH45" s="524">
        <v>11.2</v>
      </c>
      <c r="AI45" s="524">
        <v>11.5</v>
      </c>
      <c r="AJ45" s="524">
        <v>11.6</v>
      </c>
      <c r="AK45" s="524">
        <v>11.8</v>
      </c>
      <c r="AL45" s="524">
        <v>12</v>
      </c>
      <c r="AM45" s="524">
        <v>12.2</v>
      </c>
      <c r="AN45" s="524">
        <v>12.2</v>
      </c>
      <c r="AO45" s="524">
        <v>12.3</v>
      </c>
      <c r="AP45" s="524">
        <v>12.5</v>
      </c>
      <c r="AQ45" s="524">
        <v>12.8</v>
      </c>
      <c r="AR45" s="524">
        <v>12.7</v>
      </c>
      <c r="AS45" s="524">
        <v>12.4</v>
      </c>
      <c r="AT45" s="524">
        <v>12.3</v>
      </c>
      <c r="AU45" s="524">
        <v>12.3</v>
      </c>
      <c r="AV45" s="524">
        <v>12.2</v>
      </c>
      <c r="AW45" s="524">
        <v>12</v>
      </c>
      <c r="AX45" s="524">
        <v>11.9</v>
      </c>
      <c r="AY45" s="524">
        <v>11.8</v>
      </c>
      <c r="AZ45" s="524">
        <v>11.6</v>
      </c>
      <c r="BA45" s="524">
        <v>11.3</v>
      </c>
      <c r="BB45" s="524">
        <v>11.2</v>
      </c>
      <c r="BC45" s="524">
        <v>11.1</v>
      </c>
      <c r="BD45" s="524">
        <v>10.7</v>
      </c>
      <c r="BE45" s="524">
        <v>10.6</v>
      </c>
      <c r="BF45" s="524">
        <v>10.4</v>
      </c>
      <c r="BG45" s="524">
        <v>10.199999999999999</v>
      </c>
      <c r="BH45" s="524">
        <v>9.9</v>
      </c>
      <c r="BI45" s="524">
        <v>9.6999999999999993</v>
      </c>
      <c r="BJ45" s="524">
        <v>9.6</v>
      </c>
      <c r="BK45" s="524">
        <v>9.5</v>
      </c>
      <c r="BL45" s="524">
        <v>9.3000000000000007</v>
      </c>
      <c r="BM45" s="524">
        <v>9.3000000000000007</v>
      </c>
      <c r="BN45" s="524">
        <v>9.1</v>
      </c>
      <c r="BO45" s="524">
        <v>9.1</v>
      </c>
      <c r="BP45" s="524">
        <v>8.9</v>
      </c>
      <c r="BQ45" s="524">
        <v>8.8000000000000007</v>
      </c>
      <c r="BR45" s="524">
        <v>8.6999999999999993</v>
      </c>
      <c r="BS45" s="524">
        <v>8.6999999999999993</v>
      </c>
      <c r="BT45" s="524">
        <v>8.6999999999999993</v>
      </c>
      <c r="BU45" s="524">
        <v>8.5</v>
      </c>
      <c r="BV45" s="524">
        <v>8.3000000000000007</v>
      </c>
      <c r="BW45" s="524">
        <v>8.3000000000000007</v>
      </c>
      <c r="BX45" s="524">
        <v>8.1999999999999993</v>
      </c>
      <c r="BY45" s="524">
        <v>8.1</v>
      </c>
      <c r="BZ45" s="524">
        <v>8.1</v>
      </c>
      <c r="CA45" s="524">
        <v>8</v>
      </c>
      <c r="CB45" s="524">
        <v>7.9</v>
      </c>
      <c r="CC45" s="524">
        <v>7.7</v>
      </c>
      <c r="CD45" s="524">
        <v>7.6</v>
      </c>
      <c r="CE45" s="524">
        <v>7.5</v>
      </c>
      <c r="CF45" s="524">
        <v>7.3</v>
      </c>
      <c r="CG45" s="524">
        <v>6.9</v>
      </c>
      <c r="CH45" s="524">
        <v>6.8</v>
      </c>
      <c r="CI45" s="524">
        <v>6.7</v>
      </c>
      <c r="CJ45" s="524">
        <v>6.6</v>
      </c>
      <c r="CK45" s="524">
        <v>6.4</v>
      </c>
      <c r="CL45" s="524">
        <v>6.3</v>
      </c>
      <c r="CM45" s="524">
        <v>6.2</v>
      </c>
      <c r="CN45" s="524">
        <v>6</v>
      </c>
      <c r="CO45" s="524">
        <v>5.7</v>
      </c>
      <c r="CP45" s="524">
        <v>5.5</v>
      </c>
      <c r="CQ45" s="524">
        <v>5.4</v>
      </c>
      <c r="CR45" s="524">
        <v>5.2</v>
      </c>
      <c r="CS45" s="524">
        <v>4.9000000000000004</v>
      </c>
    </row>
    <row r="46" spans="1:97" customFormat="1" x14ac:dyDescent="0.2">
      <c r="A46" s="498" t="s">
        <v>218</v>
      </c>
      <c r="B46" s="522" t="s">
        <v>55</v>
      </c>
      <c r="C46" s="522" t="s">
        <v>55</v>
      </c>
      <c r="D46" s="522" t="s">
        <v>55</v>
      </c>
      <c r="E46" s="522" t="s">
        <v>55</v>
      </c>
      <c r="F46" s="522" t="s">
        <v>55</v>
      </c>
      <c r="G46" s="522" t="s">
        <v>55</v>
      </c>
      <c r="H46" s="522" t="s">
        <v>55</v>
      </c>
      <c r="I46" s="522" t="s">
        <v>55</v>
      </c>
      <c r="J46" s="522" t="s">
        <v>55</v>
      </c>
      <c r="K46" s="522" t="s">
        <v>55</v>
      </c>
      <c r="L46" s="522" t="s">
        <v>55</v>
      </c>
      <c r="M46" s="522" t="s">
        <v>55</v>
      </c>
      <c r="N46" s="522" t="s">
        <v>55</v>
      </c>
      <c r="O46" s="522" t="s">
        <v>55</v>
      </c>
      <c r="P46" s="522" t="s">
        <v>55</v>
      </c>
      <c r="Q46" s="522" t="s">
        <v>55</v>
      </c>
      <c r="R46" s="522" t="s">
        <v>55</v>
      </c>
      <c r="S46" s="522" t="s">
        <v>55</v>
      </c>
      <c r="T46" s="522" t="s">
        <v>55</v>
      </c>
      <c r="U46" s="522" t="s">
        <v>55</v>
      </c>
      <c r="V46" s="522" t="s">
        <v>55</v>
      </c>
      <c r="W46" s="522" t="s">
        <v>55</v>
      </c>
      <c r="X46" s="522" t="s">
        <v>55</v>
      </c>
      <c r="Y46" s="522" t="s">
        <v>55</v>
      </c>
      <c r="Z46" s="522" t="s">
        <v>55</v>
      </c>
      <c r="AA46" s="522" t="s">
        <v>55</v>
      </c>
      <c r="AB46" s="522" t="s">
        <v>55</v>
      </c>
      <c r="AC46" s="522" t="s">
        <v>55</v>
      </c>
      <c r="AD46" s="522" t="s">
        <v>55</v>
      </c>
      <c r="AE46" s="522" t="s">
        <v>55</v>
      </c>
      <c r="AF46" s="522" t="s">
        <v>55</v>
      </c>
      <c r="AG46" s="522" t="s">
        <v>55</v>
      </c>
      <c r="AH46" s="522" t="s">
        <v>55</v>
      </c>
      <c r="AI46" s="522" t="s">
        <v>55</v>
      </c>
      <c r="AJ46" s="522" t="s">
        <v>55</v>
      </c>
      <c r="AK46" s="522" t="s">
        <v>55</v>
      </c>
      <c r="AL46" s="522" t="s">
        <v>55</v>
      </c>
      <c r="AM46" s="522" t="s">
        <v>55</v>
      </c>
      <c r="AN46" s="522" t="s">
        <v>55</v>
      </c>
      <c r="AO46" s="522" t="s">
        <v>55</v>
      </c>
      <c r="AP46" s="522" t="s">
        <v>55</v>
      </c>
      <c r="AQ46" s="522" t="s">
        <v>55</v>
      </c>
      <c r="AR46" s="522" t="s">
        <v>55</v>
      </c>
      <c r="AS46" s="522" t="s">
        <v>55</v>
      </c>
      <c r="AT46" s="522" t="s">
        <v>55</v>
      </c>
      <c r="AU46" s="522" t="s">
        <v>55</v>
      </c>
      <c r="AV46" s="522" t="s">
        <v>55</v>
      </c>
      <c r="AW46" s="522" t="s">
        <v>55</v>
      </c>
      <c r="AX46" s="522" t="s">
        <v>55</v>
      </c>
      <c r="AY46" s="522" t="s">
        <v>55</v>
      </c>
      <c r="AZ46" s="522" t="s">
        <v>55</v>
      </c>
      <c r="BA46" s="522" t="s">
        <v>55</v>
      </c>
      <c r="BB46" s="522" t="s">
        <v>55</v>
      </c>
      <c r="BC46" s="522" t="s">
        <v>55</v>
      </c>
      <c r="BD46" s="522" t="s">
        <v>55</v>
      </c>
      <c r="BE46" s="522" t="s">
        <v>55</v>
      </c>
      <c r="BF46" s="522" t="s">
        <v>55</v>
      </c>
      <c r="BG46" s="522" t="s">
        <v>55</v>
      </c>
      <c r="BH46" s="522" t="s">
        <v>55</v>
      </c>
      <c r="BI46" s="522" t="s">
        <v>55</v>
      </c>
      <c r="BJ46" s="522" t="s">
        <v>55</v>
      </c>
      <c r="BK46" s="522" t="s">
        <v>55</v>
      </c>
      <c r="BL46" s="522">
        <v>50.9</v>
      </c>
      <c r="BM46" s="522">
        <v>57.1</v>
      </c>
      <c r="BN46" s="522">
        <v>72.900000000000006</v>
      </c>
      <c r="BO46" s="522">
        <v>70</v>
      </c>
      <c r="BP46" s="522">
        <v>70.400000000000006</v>
      </c>
      <c r="BQ46" s="522">
        <v>72.099999999999994</v>
      </c>
      <c r="BR46" s="522">
        <v>69.3</v>
      </c>
      <c r="BS46" s="522">
        <v>70.900000000000006</v>
      </c>
      <c r="BT46" s="522">
        <v>71.3</v>
      </c>
      <c r="BU46" s="522">
        <v>71.5</v>
      </c>
      <c r="BV46" s="522">
        <v>75</v>
      </c>
      <c r="BW46" s="522">
        <v>68</v>
      </c>
      <c r="BX46" s="522">
        <v>73.5</v>
      </c>
      <c r="BY46" s="522">
        <v>69.599999999999994</v>
      </c>
      <c r="BZ46" s="522">
        <v>72.900000000000006</v>
      </c>
      <c r="CA46" s="522">
        <v>69.8</v>
      </c>
      <c r="CB46" s="522">
        <v>72.7</v>
      </c>
      <c r="CC46" s="522">
        <v>74.7</v>
      </c>
      <c r="CD46" s="522">
        <v>74.5</v>
      </c>
      <c r="CE46" s="522">
        <v>73.900000000000006</v>
      </c>
      <c r="CF46" s="522">
        <v>69</v>
      </c>
      <c r="CG46" s="522">
        <v>70</v>
      </c>
      <c r="CH46" s="522">
        <v>74.400000000000006</v>
      </c>
      <c r="CI46" s="522">
        <v>61.9</v>
      </c>
      <c r="CJ46" s="522">
        <v>70.8</v>
      </c>
      <c r="CK46" s="522">
        <v>70.599999999999994</v>
      </c>
      <c r="CL46" s="522">
        <v>68.099999999999994</v>
      </c>
      <c r="CM46" s="522">
        <v>75.599999999999994</v>
      </c>
      <c r="CN46" s="522">
        <v>73.7</v>
      </c>
      <c r="CO46" s="522">
        <v>74.5</v>
      </c>
      <c r="CP46" s="522">
        <v>76.599999999999994</v>
      </c>
      <c r="CQ46" s="522">
        <v>67.099999999999994</v>
      </c>
      <c r="CR46" s="522">
        <v>76.400000000000006</v>
      </c>
      <c r="CS46" s="522">
        <v>71.099999999999994</v>
      </c>
    </row>
    <row r="47" spans="1:97" customFormat="1" x14ac:dyDescent="0.2">
      <c r="A47" s="498" t="s">
        <v>219</v>
      </c>
      <c r="B47" s="522" t="s">
        <v>55</v>
      </c>
      <c r="C47" s="522" t="s">
        <v>55</v>
      </c>
      <c r="D47" s="522" t="s">
        <v>55</v>
      </c>
      <c r="E47" s="522" t="s">
        <v>55</v>
      </c>
      <c r="F47" s="522" t="s">
        <v>55</v>
      </c>
      <c r="G47" s="522" t="s">
        <v>55</v>
      </c>
      <c r="H47" s="522" t="s">
        <v>55</v>
      </c>
      <c r="I47" s="522" t="s">
        <v>55</v>
      </c>
      <c r="J47" s="522" t="s">
        <v>55</v>
      </c>
      <c r="K47" s="522" t="s">
        <v>55</v>
      </c>
      <c r="L47" s="522" t="s">
        <v>55</v>
      </c>
      <c r="M47" s="522" t="s">
        <v>55</v>
      </c>
      <c r="N47" s="522" t="s">
        <v>55</v>
      </c>
      <c r="O47" s="522" t="s">
        <v>55</v>
      </c>
      <c r="P47" s="522" t="s">
        <v>55</v>
      </c>
      <c r="Q47" s="522" t="s">
        <v>55</v>
      </c>
      <c r="R47" s="522" t="s">
        <v>55</v>
      </c>
      <c r="S47" s="522" t="s">
        <v>55</v>
      </c>
      <c r="T47" s="522" t="s">
        <v>55</v>
      </c>
      <c r="U47" s="522" t="s">
        <v>55</v>
      </c>
      <c r="V47" s="522" t="s">
        <v>55</v>
      </c>
      <c r="W47" s="522" t="s">
        <v>55</v>
      </c>
      <c r="X47" s="522" t="s">
        <v>55</v>
      </c>
      <c r="Y47" s="522" t="s">
        <v>55</v>
      </c>
      <c r="Z47" s="522" t="s">
        <v>55</v>
      </c>
      <c r="AA47" s="522" t="s">
        <v>55</v>
      </c>
      <c r="AB47" s="522" t="s">
        <v>55</v>
      </c>
      <c r="AC47" s="522" t="s">
        <v>55</v>
      </c>
      <c r="AD47" s="522" t="s">
        <v>55</v>
      </c>
      <c r="AE47" s="522" t="s">
        <v>55</v>
      </c>
      <c r="AF47" s="522" t="s">
        <v>55</v>
      </c>
      <c r="AG47" s="522" t="s">
        <v>55</v>
      </c>
      <c r="AH47" s="522" t="s">
        <v>55</v>
      </c>
      <c r="AI47" s="522" t="s">
        <v>55</v>
      </c>
      <c r="AJ47" s="522" t="s">
        <v>55</v>
      </c>
      <c r="AK47" s="522" t="s">
        <v>55</v>
      </c>
      <c r="AL47" s="522" t="s">
        <v>55</v>
      </c>
      <c r="AM47" s="522" t="s">
        <v>55</v>
      </c>
      <c r="AN47" s="522" t="s">
        <v>55</v>
      </c>
      <c r="AO47" s="522" t="s">
        <v>55</v>
      </c>
      <c r="AP47" s="522" t="s">
        <v>55</v>
      </c>
      <c r="AQ47" s="522" t="s">
        <v>55</v>
      </c>
      <c r="AR47" s="522" t="s">
        <v>55</v>
      </c>
      <c r="AS47" s="522" t="s">
        <v>55</v>
      </c>
      <c r="AT47" s="522" t="s">
        <v>55</v>
      </c>
      <c r="AU47" s="522" t="s">
        <v>55</v>
      </c>
      <c r="AV47" s="522" t="s">
        <v>55</v>
      </c>
      <c r="AW47" s="522" t="s">
        <v>55</v>
      </c>
      <c r="AX47" s="522" t="s">
        <v>55</v>
      </c>
      <c r="AY47" s="522" t="s">
        <v>55</v>
      </c>
      <c r="AZ47" s="522" t="s">
        <v>55</v>
      </c>
      <c r="BA47" s="522" t="s">
        <v>55</v>
      </c>
      <c r="BB47" s="522" t="s">
        <v>55</v>
      </c>
      <c r="BC47" s="522" t="s">
        <v>55</v>
      </c>
      <c r="BD47" s="522" t="s">
        <v>55</v>
      </c>
      <c r="BE47" s="522" t="s">
        <v>55</v>
      </c>
      <c r="BF47" s="522" t="s">
        <v>55</v>
      </c>
      <c r="BG47" s="522" t="s">
        <v>55</v>
      </c>
      <c r="BH47" s="522" t="s">
        <v>55</v>
      </c>
      <c r="BI47" s="522" t="s">
        <v>55</v>
      </c>
      <c r="BJ47" s="522" t="s">
        <v>55</v>
      </c>
      <c r="BK47" s="522" t="s">
        <v>55</v>
      </c>
      <c r="BL47" s="522">
        <v>41</v>
      </c>
      <c r="BM47" s="522">
        <v>40.4</v>
      </c>
      <c r="BN47" s="522">
        <v>51.5</v>
      </c>
      <c r="BO47" s="522">
        <v>46.5</v>
      </c>
      <c r="BP47" s="522">
        <v>52.2</v>
      </c>
      <c r="BQ47" s="522">
        <v>50.1</v>
      </c>
      <c r="BR47" s="522">
        <v>54.5</v>
      </c>
      <c r="BS47" s="522">
        <v>54.2</v>
      </c>
      <c r="BT47" s="522">
        <v>51.8</v>
      </c>
      <c r="BU47" s="522">
        <v>49.2</v>
      </c>
      <c r="BV47" s="522">
        <v>57.6</v>
      </c>
      <c r="BW47" s="522">
        <v>54.6</v>
      </c>
      <c r="BX47" s="522">
        <v>56.8</v>
      </c>
      <c r="BY47" s="522">
        <v>50.8</v>
      </c>
      <c r="BZ47" s="522">
        <v>57.4</v>
      </c>
      <c r="CA47" s="522">
        <v>52.3</v>
      </c>
      <c r="CB47" s="522">
        <v>52.9</v>
      </c>
      <c r="CC47" s="522">
        <v>60.1</v>
      </c>
      <c r="CD47" s="522">
        <v>55.1</v>
      </c>
      <c r="CE47" s="522">
        <v>51.1</v>
      </c>
      <c r="CF47" s="522">
        <v>46.1</v>
      </c>
      <c r="CG47" s="522">
        <v>41.4</v>
      </c>
      <c r="CH47" s="522">
        <v>51.1</v>
      </c>
      <c r="CI47" s="522">
        <v>45.6</v>
      </c>
      <c r="CJ47" s="522">
        <v>48.2</v>
      </c>
      <c r="CK47" s="522">
        <v>44.3</v>
      </c>
      <c r="CL47" s="522">
        <v>54.5</v>
      </c>
      <c r="CM47" s="522">
        <v>62.5</v>
      </c>
      <c r="CN47" s="522">
        <v>57.5</v>
      </c>
      <c r="CO47" s="522">
        <v>61.9</v>
      </c>
      <c r="CP47" s="522">
        <v>61.5</v>
      </c>
      <c r="CQ47" s="522">
        <v>56.3</v>
      </c>
      <c r="CR47" s="522">
        <v>59.7</v>
      </c>
      <c r="CS47" s="522">
        <v>52.7</v>
      </c>
    </row>
    <row r="48" spans="1:97" customFormat="1" x14ac:dyDescent="0.2">
      <c r="A48" s="498" t="s">
        <v>220</v>
      </c>
      <c r="B48" s="522" t="s">
        <v>55</v>
      </c>
      <c r="C48" s="522" t="s">
        <v>55</v>
      </c>
      <c r="D48" s="522" t="s">
        <v>55</v>
      </c>
      <c r="E48" s="522" t="s">
        <v>55</v>
      </c>
      <c r="F48" s="522" t="s">
        <v>55</v>
      </c>
      <c r="G48" s="522" t="s">
        <v>55</v>
      </c>
      <c r="H48" s="522" t="s">
        <v>55</v>
      </c>
      <c r="I48" s="522" t="s">
        <v>55</v>
      </c>
      <c r="J48" s="522" t="s">
        <v>55</v>
      </c>
      <c r="K48" s="522" t="s">
        <v>55</v>
      </c>
      <c r="L48" s="522" t="s">
        <v>55</v>
      </c>
      <c r="M48" s="522" t="s">
        <v>55</v>
      </c>
      <c r="N48" s="522" t="s">
        <v>55</v>
      </c>
      <c r="O48" s="522" t="s">
        <v>55</v>
      </c>
      <c r="P48" s="522" t="s">
        <v>55</v>
      </c>
      <c r="Q48" s="522" t="s">
        <v>55</v>
      </c>
      <c r="R48" s="522" t="s">
        <v>55</v>
      </c>
      <c r="S48" s="522" t="s">
        <v>55</v>
      </c>
      <c r="T48" s="522" t="s">
        <v>55</v>
      </c>
      <c r="U48" s="522" t="s">
        <v>55</v>
      </c>
      <c r="V48" s="522" t="s">
        <v>55</v>
      </c>
      <c r="W48" s="522" t="s">
        <v>55</v>
      </c>
      <c r="X48" s="522" t="s">
        <v>55</v>
      </c>
      <c r="Y48" s="522" t="s">
        <v>55</v>
      </c>
      <c r="Z48" s="522" t="s">
        <v>55</v>
      </c>
      <c r="AA48" s="522" t="s">
        <v>55</v>
      </c>
      <c r="AB48" s="522" t="s">
        <v>55</v>
      </c>
      <c r="AC48" s="522" t="s">
        <v>55</v>
      </c>
      <c r="AD48" s="522" t="s">
        <v>55</v>
      </c>
      <c r="AE48" s="522" t="s">
        <v>55</v>
      </c>
      <c r="AF48" s="522" t="s">
        <v>55</v>
      </c>
      <c r="AG48" s="522" t="s">
        <v>55</v>
      </c>
      <c r="AH48" s="522" t="s">
        <v>55</v>
      </c>
      <c r="AI48" s="522" t="s">
        <v>55</v>
      </c>
      <c r="AJ48" s="522" t="s">
        <v>55</v>
      </c>
      <c r="AK48" s="522" t="s">
        <v>55</v>
      </c>
      <c r="AL48" s="522" t="s">
        <v>55</v>
      </c>
      <c r="AM48" s="522" t="s">
        <v>55</v>
      </c>
      <c r="AN48" s="522" t="s">
        <v>55</v>
      </c>
      <c r="AO48" s="522" t="s">
        <v>55</v>
      </c>
      <c r="AP48" s="522" t="s">
        <v>55</v>
      </c>
      <c r="AQ48" s="522" t="s">
        <v>55</v>
      </c>
      <c r="AR48" s="522" t="s">
        <v>55</v>
      </c>
      <c r="AS48" s="522" t="s">
        <v>55</v>
      </c>
      <c r="AT48" s="522" t="s">
        <v>55</v>
      </c>
      <c r="AU48" s="522" t="s">
        <v>55</v>
      </c>
      <c r="AV48" s="522" t="s">
        <v>55</v>
      </c>
      <c r="AW48" s="522" t="s">
        <v>55</v>
      </c>
      <c r="AX48" s="522" t="s">
        <v>55</v>
      </c>
      <c r="AY48" s="522" t="s">
        <v>55</v>
      </c>
      <c r="AZ48" s="522" t="s">
        <v>55</v>
      </c>
      <c r="BA48" s="522" t="s">
        <v>55</v>
      </c>
      <c r="BB48" s="522" t="s">
        <v>55</v>
      </c>
      <c r="BC48" s="522" t="s">
        <v>55</v>
      </c>
      <c r="BD48" s="522" t="s">
        <v>55</v>
      </c>
      <c r="BE48" s="522" t="s">
        <v>55</v>
      </c>
      <c r="BF48" s="522" t="s">
        <v>55</v>
      </c>
      <c r="BG48" s="522" t="s">
        <v>55</v>
      </c>
      <c r="BH48" s="522" t="s">
        <v>55</v>
      </c>
      <c r="BI48" s="522" t="s">
        <v>55</v>
      </c>
      <c r="BJ48" s="522" t="s">
        <v>55</v>
      </c>
      <c r="BK48" s="522" t="s">
        <v>55</v>
      </c>
      <c r="BL48" s="522">
        <v>67.7</v>
      </c>
      <c r="BM48" s="522">
        <v>69.3</v>
      </c>
      <c r="BN48" s="522">
        <v>87.3</v>
      </c>
      <c r="BO48" s="522">
        <v>89.3</v>
      </c>
      <c r="BP48" s="522">
        <v>88.8</v>
      </c>
      <c r="BQ48" s="522">
        <v>88.1</v>
      </c>
      <c r="BR48" s="522">
        <v>89.2</v>
      </c>
      <c r="BS48" s="522">
        <v>91</v>
      </c>
      <c r="BT48" s="522">
        <v>88</v>
      </c>
      <c r="BU48" s="522">
        <v>87.2</v>
      </c>
      <c r="BV48" s="522">
        <v>91.2</v>
      </c>
      <c r="BW48" s="522">
        <v>87.8</v>
      </c>
      <c r="BX48" s="522">
        <v>89.1</v>
      </c>
      <c r="BY48" s="522">
        <v>87.8</v>
      </c>
      <c r="BZ48" s="522">
        <v>89.4</v>
      </c>
      <c r="CA48" s="522">
        <v>90.8</v>
      </c>
      <c r="CB48" s="522">
        <v>88.9</v>
      </c>
      <c r="CC48" s="522">
        <v>90.3</v>
      </c>
      <c r="CD48" s="522">
        <v>91.2</v>
      </c>
      <c r="CE48" s="522">
        <v>89.9</v>
      </c>
      <c r="CF48" s="522">
        <v>88.2</v>
      </c>
      <c r="CG48" s="522">
        <v>88.6</v>
      </c>
      <c r="CH48" s="522">
        <v>93.4</v>
      </c>
      <c r="CI48" s="522">
        <v>88.9</v>
      </c>
      <c r="CJ48" s="522">
        <v>85.8</v>
      </c>
      <c r="CK48" s="522">
        <v>84.7</v>
      </c>
      <c r="CL48" s="522">
        <v>91.9</v>
      </c>
      <c r="CM48" s="522">
        <v>94.3</v>
      </c>
      <c r="CN48" s="522">
        <v>90.6</v>
      </c>
      <c r="CO48" s="522">
        <v>90.4</v>
      </c>
      <c r="CP48" s="522">
        <v>92.8</v>
      </c>
      <c r="CQ48" s="522">
        <v>89.7</v>
      </c>
      <c r="CR48" s="522">
        <v>93</v>
      </c>
      <c r="CS48" s="522">
        <v>91.1</v>
      </c>
    </row>
    <row r="49" spans="1:97" customFormat="1" x14ac:dyDescent="0.2">
      <c r="A49" s="534" t="s">
        <v>221</v>
      </c>
      <c r="B49" s="527" t="s">
        <v>55</v>
      </c>
      <c r="C49" s="527" t="s">
        <v>55</v>
      </c>
      <c r="D49" s="527" t="s">
        <v>55</v>
      </c>
      <c r="E49" s="527" t="s">
        <v>55</v>
      </c>
      <c r="F49" s="527" t="s">
        <v>55</v>
      </c>
      <c r="G49" s="527" t="s">
        <v>55</v>
      </c>
      <c r="H49" s="527" t="s">
        <v>55</v>
      </c>
      <c r="I49" s="527" t="s">
        <v>55</v>
      </c>
      <c r="J49" s="527" t="s">
        <v>55</v>
      </c>
      <c r="K49" s="527" t="s">
        <v>55</v>
      </c>
      <c r="L49" s="527" t="s">
        <v>55</v>
      </c>
      <c r="M49" s="527" t="s">
        <v>55</v>
      </c>
      <c r="N49" s="527" t="s">
        <v>55</v>
      </c>
      <c r="O49" s="527" t="s">
        <v>55</v>
      </c>
      <c r="P49" s="527" t="s">
        <v>55</v>
      </c>
      <c r="Q49" s="527" t="s">
        <v>55</v>
      </c>
      <c r="R49" s="527" t="s">
        <v>55</v>
      </c>
      <c r="S49" s="527" t="s">
        <v>55</v>
      </c>
      <c r="T49" s="527" t="s">
        <v>55</v>
      </c>
      <c r="U49" s="527" t="s">
        <v>55</v>
      </c>
      <c r="V49" s="527" t="s">
        <v>55</v>
      </c>
      <c r="W49" s="527" t="s">
        <v>55</v>
      </c>
      <c r="X49" s="527" t="s">
        <v>55</v>
      </c>
      <c r="Y49" s="527" t="s">
        <v>55</v>
      </c>
      <c r="Z49" s="527" t="s">
        <v>55</v>
      </c>
      <c r="AA49" s="527" t="s">
        <v>55</v>
      </c>
      <c r="AB49" s="527" t="s">
        <v>55</v>
      </c>
      <c r="AC49" s="527" t="s">
        <v>55</v>
      </c>
      <c r="AD49" s="527" t="s">
        <v>55</v>
      </c>
      <c r="AE49" s="527" t="s">
        <v>55</v>
      </c>
      <c r="AF49" s="527" t="s">
        <v>55</v>
      </c>
      <c r="AG49" s="527" t="s">
        <v>55</v>
      </c>
      <c r="AH49" s="527" t="s">
        <v>55</v>
      </c>
      <c r="AI49" s="527" t="s">
        <v>55</v>
      </c>
      <c r="AJ49" s="527" t="s">
        <v>55</v>
      </c>
      <c r="AK49" s="527" t="s">
        <v>55</v>
      </c>
      <c r="AL49" s="527" t="s">
        <v>55</v>
      </c>
      <c r="AM49" s="527" t="s">
        <v>55</v>
      </c>
      <c r="AN49" s="527" t="s">
        <v>55</v>
      </c>
      <c r="AO49" s="527" t="s">
        <v>55</v>
      </c>
      <c r="AP49" s="527" t="s">
        <v>55</v>
      </c>
      <c r="AQ49" s="527" t="s">
        <v>55</v>
      </c>
      <c r="AR49" s="527" t="s">
        <v>55</v>
      </c>
      <c r="AS49" s="527" t="s">
        <v>55</v>
      </c>
      <c r="AT49" s="527" t="s">
        <v>55</v>
      </c>
      <c r="AU49" s="527" t="s">
        <v>55</v>
      </c>
      <c r="AV49" s="527" t="s">
        <v>55</v>
      </c>
      <c r="AW49" s="527" t="s">
        <v>55</v>
      </c>
      <c r="AX49" s="527" t="s">
        <v>55</v>
      </c>
      <c r="AY49" s="527" t="s">
        <v>55</v>
      </c>
      <c r="AZ49" s="527" t="s">
        <v>55</v>
      </c>
      <c r="BA49" s="527" t="s">
        <v>55</v>
      </c>
      <c r="BB49" s="527" t="s">
        <v>55</v>
      </c>
      <c r="BC49" s="527" t="s">
        <v>55</v>
      </c>
      <c r="BD49" s="527" t="s">
        <v>55</v>
      </c>
      <c r="BE49" s="527" t="s">
        <v>55</v>
      </c>
      <c r="BF49" s="527" t="s">
        <v>55</v>
      </c>
      <c r="BG49" s="527" t="s">
        <v>55</v>
      </c>
      <c r="BH49" s="527" t="s">
        <v>55</v>
      </c>
      <c r="BI49" s="527" t="s">
        <v>55</v>
      </c>
      <c r="BJ49" s="527" t="s">
        <v>55</v>
      </c>
      <c r="BK49" s="527" t="s">
        <v>55</v>
      </c>
      <c r="BL49" s="527">
        <v>67.8</v>
      </c>
      <c r="BM49" s="527">
        <v>71.7</v>
      </c>
      <c r="BN49" s="527">
        <v>92.8</v>
      </c>
      <c r="BO49" s="527">
        <v>93.4</v>
      </c>
      <c r="BP49" s="527">
        <v>94.3</v>
      </c>
      <c r="BQ49" s="527">
        <v>92.2</v>
      </c>
      <c r="BR49" s="527">
        <v>94</v>
      </c>
      <c r="BS49" s="527">
        <v>94.9</v>
      </c>
      <c r="BT49" s="527">
        <v>91.9</v>
      </c>
      <c r="BU49" s="527">
        <v>93.2</v>
      </c>
      <c r="BV49" s="527">
        <v>93.1</v>
      </c>
      <c r="BW49" s="527">
        <v>90.5</v>
      </c>
      <c r="BX49" s="527">
        <v>93.3</v>
      </c>
      <c r="BY49" s="527">
        <v>91</v>
      </c>
      <c r="BZ49" s="527">
        <v>93.2</v>
      </c>
      <c r="CA49" s="527">
        <v>92.5</v>
      </c>
      <c r="CB49" s="527">
        <v>92.5</v>
      </c>
      <c r="CC49" s="527">
        <v>93.7</v>
      </c>
      <c r="CD49" s="527">
        <v>94.3</v>
      </c>
      <c r="CE49" s="527">
        <v>93.5</v>
      </c>
      <c r="CF49" s="527">
        <v>92.7</v>
      </c>
      <c r="CG49" s="527">
        <v>90.5</v>
      </c>
      <c r="CH49" s="527">
        <v>93.4</v>
      </c>
      <c r="CI49" s="527">
        <v>89.7</v>
      </c>
      <c r="CJ49" s="527">
        <v>88.1</v>
      </c>
      <c r="CK49" s="527">
        <v>88.9</v>
      </c>
      <c r="CL49" s="527">
        <v>92.5</v>
      </c>
      <c r="CM49" s="527">
        <v>93.6</v>
      </c>
      <c r="CN49" s="527">
        <v>92.2</v>
      </c>
      <c r="CO49" s="527">
        <v>94.5</v>
      </c>
      <c r="CP49" s="527">
        <v>94.8</v>
      </c>
      <c r="CQ49" s="527">
        <v>94.4</v>
      </c>
      <c r="CR49" s="527">
        <v>93</v>
      </c>
      <c r="CS49" s="527">
        <v>91.6</v>
      </c>
    </row>
    <row r="50" spans="1:97" x14ac:dyDescent="0.2">
      <c r="A50" s="38"/>
      <c r="AC50" s="188"/>
      <c r="AO50" s="188"/>
      <c r="AP50" s="188"/>
      <c r="AQ50" s="188"/>
      <c r="AR50" s="188"/>
      <c r="AS50" s="188"/>
      <c r="AT50" s="188"/>
      <c r="AU50" s="188"/>
    </row>
    <row r="51" spans="1:97" x14ac:dyDescent="0.2">
      <c r="A51" s="219" t="s">
        <v>702</v>
      </c>
      <c r="AC51" s="188"/>
      <c r="AO51" s="188"/>
      <c r="AP51" s="188"/>
      <c r="AQ51" s="188"/>
      <c r="AR51" s="188"/>
      <c r="AS51" s="188"/>
      <c r="AT51" s="188"/>
      <c r="AU51" s="188"/>
    </row>
    <row r="52" spans="1:97" x14ac:dyDescent="0.2">
      <c r="A52" s="38"/>
      <c r="AC52" s="188"/>
      <c r="AO52" s="188"/>
      <c r="AP52" s="188"/>
      <c r="AQ52" s="188"/>
      <c r="AR52" s="188"/>
      <c r="AS52" s="188"/>
      <c r="AT52" s="188"/>
      <c r="AU52" s="188"/>
    </row>
    <row r="53" spans="1:97" x14ac:dyDescent="0.2">
      <c r="A53" s="38"/>
      <c r="AC53" s="188"/>
      <c r="AO53" s="188"/>
      <c r="AP53" s="188"/>
      <c r="AQ53" s="188"/>
      <c r="AR53" s="188"/>
      <c r="AS53" s="188"/>
      <c r="AT53" s="188"/>
      <c r="AU53" s="188"/>
    </row>
    <row r="54" spans="1:97" x14ac:dyDescent="0.2">
      <c r="A54" s="38"/>
      <c r="AC54" s="188"/>
      <c r="AO54" s="188"/>
      <c r="AP54" s="188"/>
      <c r="AQ54" s="188"/>
      <c r="AR54" s="188"/>
      <c r="AS54" s="188"/>
      <c r="AT54" s="188"/>
      <c r="AU54" s="188"/>
    </row>
    <row r="55" spans="1:97" x14ac:dyDescent="0.2">
      <c r="AC55" s="188"/>
      <c r="AO55" s="188"/>
      <c r="AP55" s="188"/>
      <c r="AQ55" s="188"/>
      <c r="AR55" s="188"/>
      <c r="AS55" s="188"/>
      <c r="AT55" s="188"/>
      <c r="AU55" s="188"/>
    </row>
  </sheetData>
  <sheetProtection sheet="1" objects="1" scenarios="1"/>
  <pageMargins left="0.7" right="0.7" top="0.75" bottom="0.75" header="0.3" footer="0.3"/>
  <pageSetup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tabColor rgb="FFFF0000"/>
  </sheetPr>
  <dimension ref="A1:AD72"/>
  <sheetViews>
    <sheetView zoomScale="85" zoomScaleNormal="85" workbookViewId="0">
      <pane xSplit="4" ySplit="4" topLeftCell="E5" activePane="bottomRight" state="frozen"/>
      <selection sqref="A1:T2"/>
      <selection pane="topRight" sqref="A1:T2"/>
      <selection pane="bottomLeft" sqref="A1:T2"/>
      <selection pane="bottomRight" sqref="A1:T1"/>
    </sheetView>
  </sheetViews>
  <sheetFormatPr defaultRowHeight="12" x14ac:dyDescent="0.2"/>
  <cols>
    <col min="1" max="1" width="10.42578125" style="38" customWidth="1"/>
    <col min="2" max="2" width="5.85546875" style="39" customWidth="1"/>
    <col min="3" max="3" width="43" style="18" bestFit="1" customWidth="1"/>
    <col min="4" max="4" width="10.42578125" style="43" customWidth="1"/>
    <col min="5" max="5" width="11.5703125" style="38" customWidth="1"/>
    <col min="6" max="6" width="11.140625" style="38" bestFit="1" customWidth="1"/>
    <col min="7" max="7" width="9.42578125" style="40" bestFit="1" customWidth="1"/>
    <col min="8" max="8" width="11.42578125" style="40" customWidth="1"/>
    <col min="9" max="9" width="11.5703125" style="38" customWidth="1"/>
    <col min="10" max="10" width="10.5703125" style="38" customWidth="1"/>
    <col min="11" max="11" width="11.5703125" style="41" customWidth="1"/>
    <col min="12" max="12" width="11.42578125" style="41" customWidth="1"/>
    <col min="13" max="14" width="11.42578125" style="42" customWidth="1"/>
    <col min="15" max="15" width="11.42578125" style="43" customWidth="1"/>
    <col min="16" max="16" width="9.5703125" style="43" customWidth="1"/>
    <col min="17" max="17" width="9.5703125" style="38" bestFit="1" customWidth="1"/>
    <col min="18" max="18" width="9.42578125" style="38" customWidth="1"/>
    <col min="19" max="19" width="8.42578125" style="38" customWidth="1"/>
    <col min="20" max="20" width="9.5703125" style="38" customWidth="1"/>
    <col min="21" max="21" width="70.85546875" style="38" bestFit="1" customWidth="1"/>
    <col min="22" max="28" width="9.140625" style="38"/>
    <col min="29" max="29" width="9.140625" style="106" hidden="1" customWidth="1"/>
    <col min="30" max="30" width="9.140625" style="38" hidden="1" customWidth="1"/>
    <col min="31" max="16384" width="9.140625" style="38"/>
  </cols>
  <sheetData>
    <row r="1" spans="1:30" s="93" customFormat="1" ht="24.95" customHeight="1" x14ac:dyDescent="0.2">
      <c r="A1" s="551" t="s">
        <v>1039</v>
      </c>
      <c r="B1" s="552"/>
      <c r="C1" s="552"/>
      <c r="D1" s="552"/>
      <c r="E1" s="552"/>
      <c r="F1" s="552"/>
      <c r="G1" s="552"/>
      <c r="H1" s="552"/>
      <c r="I1" s="552"/>
      <c r="J1" s="552"/>
      <c r="K1" s="552"/>
      <c r="L1" s="552"/>
      <c r="M1" s="552"/>
      <c r="N1" s="552"/>
      <c r="O1" s="552"/>
      <c r="P1" s="552"/>
      <c r="Q1" s="552"/>
      <c r="R1" s="552"/>
      <c r="S1" s="552"/>
      <c r="T1" s="552"/>
      <c r="U1" s="49" t="s">
        <v>156</v>
      </c>
      <c r="AC1" s="104"/>
    </row>
    <row r="2" spans="1:30" s="93" customFormat="1" ht="24.95" customHeight="1" x14ac:dyDescent="0.2">
      <c r="A2" s="553" t="s">
        <v>1040</v>
      </c>
      <c r="B2" s="554"/>
      <c r="C2" s="554"/>
      <c r="D2" s="554"/>
      <c r="E2" s="554"/>
      <c r="F2" s="554"/>
      <c r="G2" s="554"/>
      <c r="H2" s="554"/>
      <c r="I2" s="554"/>
      <c r="J2" s="554"/>
      <c r="K2" s="554"/>
      <c r="L2" s="554"/>
      <c r="M2" s="554"/>
      <c r="N2" s="554"/>
      <c r="O2" s="554"/>
      <c r="P2" s="554"/>
      <c r="Q2" s="554"/>
      <c r="R2" s="554"/>
      <c r="S2" s="554"/>
      <c r="T2" s="554"/>
      <c r="U2" s="94" t="s">
        <v>2</v>
      </c>
      <c r="AC2" s="104"/>
    </row>
    <row r="3" spans="1:30" s="19" customFormat="1" ht="9" thickBot="1" x14ac:dyDescent="0.2">
      <c r="A3" s="19" t="s">
        <v>24</v>
      </c>
      <c r="B3" s="20" t="s">
        <v>25</v>
      </c>
      <c r="C3" s="114" t="s">
        <v>26</v>
      </c>
      <c r="D3" s="24" t="s">
        <v>27</v>
      </c>
      <c r="E3" s="19" t="s">
        <v>28</v>
      </c>
      <c r="F3" s="21" t="s">
        <v>29</v>
      </c>
      <c r="G3" s="21" t="s">
        <v>30</v>
      </c>
      <c r="H3" s="19" t="s">
        <v>31</v>
      </c>
      <c r="I3" s="19" t="s">
        <v>32</v>
      </c>
      <c r="J3" s="19" t="s">
        <v>33</v>
      </c>
      <c r="K3" s="22" t="s">
        <v>34</v>
      </c>
      <c r="L3" s="22" t="s">
        <v>35</v>
      </c>
      <c r="M3" s="23" t="s">
        <v>36</v>
      </c>
      <c r="N3" s="23" t="s">
        <v>37</v>
      </c>
      <c r="O3" s="24" t="s">
        <v>38</v>
      </c>
      <c r="P3" s="24" t="s">
        <v>39</v>
      </c>
      <c r="Q3" s="19" t="s">
        <v>40</v>
      </c>
      <c r="R3" s="19" t="s">
        <v>41</v>
      </c>
      <c r="S3" s="19" t="s">
        <v>78</v>
      </c>
      <c r="T3" s="19" t="s">
        <v>222</v>
      </c>
      <c r="U3" s="19" t="s">
        <v>223</v>
      </c>
      <c r="AC3" s="105"/>
    </row>
    <row r="4" spans="1:30" ht="75" thickTop="1" thickBot="1" x14ac:dyDescent="0.25">
      <c r="A4" s="25" t="s">
        <v>42</v>
      </c>
      <c r="B4" s="26" t="s">
        <v>175</v>
      </c>
      <c r="C4" s="115" t="s">
        <v>43</v>
      </c>
      <c r="D4" s="145" t="s">
        <v>21</v>
      </c>
      <c r="E4" s="146" t="s">
        <v>231</v>
      </c>
      <c r="F4" s="147" t="s">
        <v>230</v>
      </c>
      <c r="G4" s="148" t="s">
        <v>45</v>
      </c>
      <c r="H4" s="148" t="s">
        <v>46</v>
      </c>
      <c r="I4" s="147" t="s">
        <v>161</v>
      </c>
      <c r="J4" s="120" t="s">
        <v>232</v>
      </c>
      <c r="K4" s="146" t="s">
        <v>47</v>
      </c>
      <c r="L4" s="147" t="s">
        <v>48</v>
      </c>
      <c r="M4" s="148" t="s">
        <v>49</v>
      </c>
      <c r="N4" s="148" t="s">
        <v>50</v>
      </c>
      <c r="O4" s="149" t="s">
        <v>158</v>
      </c>
      <c r="P4" s="120" t="s">
        <v>233</v>
      </c>
      <c r="Q4" s="150" t="s">
        <v>10</v>
      </c>
      <c r="R4" s="1" t="s">
        <v>44</v>
      </c>
      <c r="S4" s="1" t="s">
        <v>11</v>
      </c>
      <c r="T4" s="151" t="s">
        <v>12</v>
      </c>
      <c r="U4" s="27" t="s">
        <v>51</v>
      </c>
      <c r="W4" s="95"/>
      <c r="X4" s="95"/>
      <c r="Y4" s="95"/>
      <c r="Z4" s="95"/>
      <c r="AA4" s="95"/>
      <c r="AB4" s="95"/>
      <c r="AD4" s="38" t="s">
        <v>85</v>
      </c>
    </row>
    <row r="5" spans="1:30" ht="12.75" customHeight="1" thickTop="1" x14ac:dyDescent="0.2">
      <c r="A5" s="7" t="s">
        <v>246</v>
      </c>
      <c r="B5" s="8" t="s">
        <v>52</v>
      </c>
      <c r="C5" s="9" t="s">
        <v>247</v>
      </c>
      <c r="D5" s="62" t="s">
        <v>55</v>
      </c>
      <c r="E5" s="3"/>
      <c r="F5" s="2"/>
      <c r="G5" s="61"/>
      <c r="H5" s="61"/>
      <c r="I5" s="62"/>
      <c r="J5" s="62"/>
      <c r="K5" s="100"/>
      <c r="L5" s="101"/>
      <c r="M5" s="61"/>
      <c r="N5" s="61"/>
      <c r="O5" s="62"/>
      <c r="P5" s="63"/>
      <c r="Q5" s="208"/>
      <c r="R5" s="65"/>
      <c r="S5" s="66"/>
      <c r="T5" s="67"/>
      <c r="U5" s="28" t="s">
        <v>120</v>
      </c>
      <c r="V5" s="95"/>
      <c r="W5" s="95"/>
      <c r="X5" s="95"/>
      <c r="Y5" s="95"/>
      <c r="Z5" s="95"/>
      <c r="AA5" s="95"/>
      <c r="AB5" s="95"/>
      <c r="AC5" s="106">
        <v>1</v>
      </c>
      <c r="AD5" s="38" t="s">
        <v>79</v>
      </c>
    </row>
    <row r="6" spans="1:30" ht="12.75" customHeight="1" x14ac:dyDescent="0.2">
      <c r="A6" s="10" t="s">
        <v>246</v>
      </c>
      <c r="B6" s="11" t="s">
        <v>52</v>
      </c>
      <c r="C6" s="12" t="s">
        <v>248</v>
      </c>
      <c r="D6" s="71" t="s">
        <v>55</v>
      </c>
      <c r="E6" s="68"/>
      <c r="F6" s="69"/>
      <c r="G6" s="70"/>
      <c r="H6" s="70"/>
      <c r="I6" s="71"/>
      <c r="J6" s="71"/>
      <c r="K6" s="102"/>
      <c r="L6" s="103"/>
      <c r="M6" s="70"/>
      <c r="N6" s="70"/>
      <c r="O6" s="71"/>
      <c r="P6" s="72"/>
      <c r="Q6" s="209"/>
      <c r="R6" s="74"/>
      <c r="S6" s="75"/>
      <c r="T6" s="76"/>
      <c r="U6" s="29" t="s">
        <v>120</v>
      </c>
      <c r="V6" s="95"/>
      <c r="W6" s="95"/>
      <c r="X6" s="95"/>
      <c r="Y6" s="95"/>
      <c r="Z6" s="95"/>
      <c r="AA6" s="95"/>
      <c r="AB6" s="95"/>
      <c r="AC6" s="106">
        <v>2</v>
      </c>
      <c r="AD6" s="38" t="s">
        <v>147</v>
      </c>
    </row>
    <row r="7" spans="1:30" ht="12.75" customHeight="1" x14ac:dyDescent="0.2">
      <c r="A7" s="10" t="s">
        <v>246</v>
      </c>
      <c r="B7" s="11" t="s">
        <v>52</v>
      </c>
      <c r="C7" s="12" t="s">
        <v>249</v>
      </c>
      <c r="D7" s="71" t="s">
        <v>55</v>
      </c>
      <c r="E7" s="68"/>
      <c r="F7" s="69"/>
      <c r="G7" s="70"/>
      <c r="H7" s="70"/>
      <c r="I7" s="71"/>
      <c r="J7" s="71"/>
      <c r="K7" s="102"/>
      <c r="L7" s="103"/>
      <c r="M7" s="70"/>
      <c r="N7" s="70"/>
      <c r="O7" s="71"/>
      <c r="P7" s="72"/>
      <c r="Q7" s="209"/>
      <c r="R7" s="74"/>
      <c r="S7" s="75"/>
      <c r="T7" s="76"/>
      <c r="U7" s="29" t="s">
        <v>121</v>
      </c>
      <c r="V7" s="95"/>
      <c r="W7" s="95"/>
      <c r="X7" s="95"/>
      <c r="Y7" s="95"/>
      <c r="Z7" s="95"/>
      <c r="AA7" s="95"/>
      <c r="AB7" s="95"/>
      <c r="AC7" s="106">
        <v>3</v>
      </c>
      <c r="AD7" s="38" t="s">
        <v>148</v>
      </c>
    </row>
    <row r="8" spans="1:30" ht="12.75" customHeight="1" thickBot="1" x14ac:dyDescent="0.25">
      <c r="A8" s="13" t="s">
        <v>246</v>
      </c>
      <c r="B8" s="14" t="s">
        <v>52</v>
      </c>
      <c r="C8" s="15" t="s">
        <v>250</v>
      </c>
      <c r="D8" s="78" t="s">
        <v>55</v>
      </c>
      <c r="E8" s="4"/>
      <c r="F8" s="5"/>
      <c r="G8" s="77"/>
      <c r="H8" s="77"/>
      <c r="I8" s="78"/>
      <c r="J8" s="78"/>
      <c r="K8" s="79"/>
      <c r="L8" s="80"/>
      <c r="M8" s="77"/>
      <c r="N8" s="77"/>
      <c r="O8" s="78"/>
      <c r="P8" s="81"/>
      <c r="Q8" s="83"/>
      <c r="R8" s="83"/>
      <c r="S8" s="84"/>
      <c r="T8" s="85"/>
      <c r="U8" s="32" t="s">
        <v>122</v>
      </c>
      <c r="V8" s="95"/>
      <c r="W8" s="95"/>
      <c r="X8" s="95"/>
      <c r="Y8" s="95"/>
      <c r="Z8" s="95"/>
      <c r="AA8" s="95"/>
      <c r="AB8" s="95"/>
      <c r="AC8" s="106">
        <v>4</v>
      </c>
      <c r="AD8" s="38" t="s">
        <v>149</v>
      </c>
    </row>
    <row r="9" spans="1:30" ht="12.75" customHeight="1" thickTop="1" thickBot="1" x14ac:dyDescent="0.25">
      <c r="A9" s="154" t="s">
        <v>60</v>
      </c>
      <c r="B9" s="155" t="s">
        <v>166</v>
      </c>
      <c r="C9" s="156" t="s">
        <v>181</v>
      </c>
      <c r="D9" s="157">
        <v>94.6</v>
      </c>
      <c r="E9" s="158"/>
      <c r="F9" s="159"/>
      <c r="G9" s="160"/>
      <c r="H9" s="160"/>
      <c r="I9" s="157"/>
      <c r="J9" s="157"/>
      <c r="K9" s="161"/>
      <c r="L9" s="162"/>
      <c r="M9" s="160"/>
      <c r="N9" s="160"/>
      <c r="O9" s="157"/>
      <c r="P9" s="163"/>
      <c r="Q9" s="164"/>
      <c r="R9" s="164"/>
      <c r="S9" s="165"/>
      <c r="T9" s="166"/>
      <c r="U9" s="33" t="s">
        <v>123</v>
      </c>
      <c r="V9" s="95"/>
      <c r="W9" s="95"/>
      <c r="X9" s="95"/>
      <c r="Y9" s="95"/>
      <c r="Z9" s="95"/>
      <c r="AA9" s="95"/>
      <c r="AB9" s="95"/>
      <c r="AC9" s="106">
        <v>5</v>
      </c>
      <c r="AD9" s="38" t="s">
        <v>150</v>
      </c>
    </row>
    <row r="10" spans="1:30" ht="12.75" customHeight="1" thickTop="1" thickBot="1" x14ac:dyDescent="0.25">
      <c r="A10" s="154" t="s">
        <v>162</v>
      </c>
      <c r="B10" s="155" t="s">
        <v>166</v>
      </c>
      <c r="C10" s="156" t="s">
        <v>182</v>
      </c>
      <c r="D10" s="167">
        <v>99.68</v>
      </c>
      <c r="E10" s="158"/>
      <c r="F10" s="159"/>
      <c r="G10" s="160"/>
      <c r="H10" s="160"/>
      <c r="I10" s="167"/>
      <c r="J10" s="157"/>
      <c r="K10" s="161"/>
      <c r="L10" s="162"/>
      <c r="M10" s="160"/>
      <c r="N10" s="160"/>
      <c r="O10" s="167"/>
      <c r="P10" s="163"/>
      <c r="Q10" s="164"/>
      <c r="R10" s="164"/>
      <c r="S10" s="168"/>
      <c r="T10" s="166"/>
      <c r="U10" s="33" t="s">
        <v>229</v>
      </c>
      <c r="V10" s="95"/>
      <c r="W10" s="95"/>
      <c r="X10" s="95"/>
      <c r="Y10" s="95"/>
      <c r="Z10" s="95"/>
      <c r="AA10" s="95"/>
      <c r="AB10" s="95"/>
      <c r="AC10" s="106">
        <v>6</v>
      </c>
      <c r="AD10" s="38" t="s">
        <v>151</v>
      </c>
    </row>
    <row r="11" spans="1:30" s="137" customFormat="1" ht="12.75" customHeight="1" thickTop="1" x14ac:dyDescent="0.2">
      <c r="A11" s="107" t="s">
        <v>65</v>
      </c>
      <c r="B11" s="108" t="s">
        <v>166</v>
      </c>
      <c r="C11" s="116" t="s">
        <v>142</v>
      </c>
      <c r="D11" s="111">
        <v>122.6</v>
      </c>
      <c r="E11" s="126"/>
      <c r="F11" s="127"/>
      <c r="G11" s="128"/>
      <c r="H11" s="128"/>
      <c r="I11" s="112"/>
      <c r="J11" s="111"/>
      <c r="K11" s="126"/>
      <c r="L11" s="129"/>
      <c r="M11" s="128"/>
      <c r="N11" s="128"/>
      <c r="O11" s="111"/>
      <c r="P11" s="140"/>
      <c r="Q11" s="131"/>
      <c r="R11" s="131"/>
      <c r="S11" s="132"/>
      <c r="T11" s="133"/>
      <c r="U11" s="134" t="s">
        <v>55</v>
      </c>
      <c r="V11" s="135"/>
      <c r="W11" s="135"/>
      <c r="X11" s="135"/>
      <c r="Y11" s="135"/>
      <c r="Z11" s="135"/>
      <c r="AA11" s="135"/>
      <c r="AB11" s="135"/>
      <c r="AC11" s="136">
        <v>7</v>
      </c>
      <c r="AD11" s="137" t="s">
        <v>152</v>
      </c>
    </row>
    <row r="12" spans="1:30" ht="12.75" customHeight="1" x14ac:dyDescent="0.2">
      <c r="A12" s="10" t="s">
        <v>61</v>
      </c>
      <c r="B12" s="11" t="s">
        <v>166</v>
      </c>
      <c r="C12" s="109" t="s">
        <v>183</v>
      </c>
      <c r="D12" s="169">
        <v>75.2</v>
      </c>
      <c r="E12" s="68"/>
      <c r="F12" s="69"/>
      <c r="G12" s="70"/>
      <c r="H12" s="70"/>
      <c r="I12" s="71"/>
      <c r="J12" s="72"/>
      <c r="K12" s="89"/>
      <c r="L12" s="89"/>
      <c r="M12" s="70"/>
      <c r="N12" s="70"/>
      <c r="O12" s="71"/>
      <c r="P12" s="72"/>
      <c r="Q12" s="113"/>
      <c r="R12" s="74"/>
      <c r="S12" s="75"/>
      <c r="T12" s="76"/>
      <c r="U12" s="29" t="s">
        <v>234</v>
      </c>
      <c r="V12" s="125"/>
      <c r="W12" s="95"/>
      <c r="X12" s="95"/>
      <c r="Y12" s="95"/>
      <c r="Z12" s="95"/>
      <c r="AA12" s="95"/>
      <c r="AB12" s="95"/>
      <c r="AC12" s="106">
        <v>8</v>
      </c>
      <c r="AD12" s="38" t="s">
        <v>153</v>
      </c>
    </row>
    <row r="13" spans="1:30" ht="12.75" customHeight="1" x14ac:dyDescent="0.2">
      <c r="A13" s="10" t="s">
        <v>62</v>
      </c>
      <c r="B13" s="11" t="s">
        <v>166</v>
      </c>
      <c r="C13" s="109" t="s">
        <v>184</v>
      </c>
      <c r="D13" s="71">
        <v>5.4</v>
      </c>
      <c r="E13" s="68"/>
      <c r="F13" s="69"/>
      <c r="G13" s="70"/>
      <c r="H13" s="70"/>
      <c r="I13" s="71"/>
      <c r="J13" s="72"/>
      <c r="K13" s="89"/>
      <c r="L13" s="89"/>
      <c r="M13" s="70"/>
      <c r="N13" s="70"/>
      <c r="O13" s="71"/>
      <c r="P13" s="72"/>
      <c r="Q13" s="113"/>
      <c r="R13" s="74"/>
      <c r="S13" s="75"/>
      <c r="T13" s="76"/>
      <c r="U13" s="29" t="s">
        <v>235</v>
      </c>
      <c r="V13" s="125"/>
      <c r="W13" s="95"/>
      <c r="X13" s="95"/>
      <c r="Y13" s="95"/>
      <c r="Z13" s="95"/>
      <c r="AA13" s="95"/>
      <c r="AB13" s="95"/>
      <c r="AC13" s="106">
        <v>9</v>
      </c>
      <c r="AD13" s="38" t="s">
        <v>154</v>
      </c>
    </row>
    <row r="14" spans="1:30" ht="12.75" customHeight="1" x14ac:dyDescent="0.2">
      <c r="A14" s="10" t="s">
        <v>63</v>
      </c>
      <c r="B14" s="11" t="s">
        <v>166</v>
      </c>
      <c r="C14" s="109" t="s">
        <v>185</v>
      </c>
      <c r="D14" s="71">
        <v>48.4</v>
      </c>
      <c r="E14" s="68"/>
      <c r="F14" s="69"/>
      <c r="G14" s="70"/>
      <c r="H14" s="70"/>
      <c r="I14" s="71"/>
      <c r="J14" s="72"/>
      <c r="K14" s="89"/>
      <c r="L14" s="89"/>
      <c r="M14" s="70"/>
      <c r="N14" s="70"/>
      <c r="O14" s="71"/>
      <c r="P14" s="72"/>
      <c r="Q14" s="113"/>
      <c r="R14" s="74"/>
      <c r="S14" s="75"/>
      <c r="T14" s="76"/>
      <c r="U14" s="29" t="s">
        <v>236</v>
      </c>
      <c r="V14" s="125"/>
      <c r="W14" s="95"/>
      <c r="X14" s="95"/>
      <c r="Y14" s="95"/>
      <c r="Z14" s="95"/>
      <c r="AA14" s="95"/>
      <c r="AB14" s="95"/>
      <c r="AC14" s="106">
        <v>10</v>
      </c>
      <c r="AD14" s="38" t="s">
        <v>155</v>
      </c>
    </row>
    <row r="15" spans="1:30" ht="12.75" customHeight="1" thickBot="1" x14ac:dyDescent="0.25">
      <c r="A15" s="13" t="s">
        <v>64</v>
      </c>
      <c r="B15" s="14" t="s">
        <v>166</v>
      </c>
      <c r="C15" s="110" t="s">
        <v>14</v>
      </c>
      <c r="D15" s="78">
        <v>9.9</v>
      </c>
      <c r="E15" s="4"/>
      <c r="F15" s="5"/>
      <c r="G15" s="77"/>
      <c r="H15" s="77"/>
      <c r="I15" s="71"/>
      <c r="J15" s="72"/>
      <c r="K15" s="80"/>
      <c r="L15" s="80"/>
      <c r="M15" s="77"/>
      <c r="N15" s="77"/>
      <c r="O15" s="78"/>
      <c r="P15" s="81"/>
      <c r="Q15" s="121"/>
      <c r="R15" s="83"/>
      <c r="S15" s="84"/>
      <c r="T15" s="85"/>
      <c r="U15" s="32" t="s">
        <v>141</v>
      </c>
      <c r="V15" s="125"/>
      <c r="W15" s="95"/>
      <c r="X15" s="95"/>
      <c r="Y15" s="95"/>
      <c r="Z15" s="95"/>
      <c r="AA15" s="95"/>
      <c r="AB15" s="95"/>
      <c r="AC15" s="106">
        <v>11</v>
      </c>
      <c r="AD15" s="38" t="s">
        <v>111</v>
      </c>
    </row>
    <row r="16" spans="1:30" s="137" customFormat="1" ht="12.75" customHeight="1" thickTop="1" x14ac:dyDescent="0.2">
      <c r="A16" s="107" t="s">
        <v>66</v>
      </c>
      <c r="B16" s="108" t="s">
        <v>166</v>
      </c>
      <c r="C16" s="116" t="s">
        <v>143</v>
      </c>
      <c r="D16" s="112">
        <v>106.4</v>
      </c>
      <c r="E16" s="126"/>
      <c r="F16" s="127"/>
      <c r="G16" s="128"/>
      <c r="H16" s="128"/>
      <c r="I16" s="111"/>
      <c r="J16" s="130"/>
      <c r="K16" s="138"/>
      <c r="L16" s="138"/>
      <c r="M16" s="139"/>
      <c r="N16" s="139"/>
      <c r="O16" s="112"/>
      <c r="P16" s="140"/>
      <c r="Q16" s="141"/>
      <c r="R16" s="141"/>
      <c r="S16" s="132"/>
      <c r="T16" s="133"/>
      <c r="U16" s="142" t="s">
        <v>55</v>
      </c>
      <c r="V16" s="143"/>
      <c r="W16" s="135"/>
      <c r="X16" s="135"/>
      <c r="Y16" s="135"/>
      <c r="Z16" s="135"/>
      <c r="AA16" s="135"/>
      <c r="AB16" s="135"/>
      <c r="AC16" s="136">
        <v>12</v>
      </c>
      <c r="AD16" s="137" t="s">
        <v>112</v>
      </c>
    </row>
    <row r="17" spans="1:30" ht="12.75" customHeight="1" x14ac:dyDescent="0.2">
      <c r="A17" s="10" t="s">
        <v>69</v>
      </c>
      <c r="B17" s="11" t="s">
        <v>166</v>
      </c>
      <c r="C17" s="109" t="s">
        <v>186</v>
      </c>
      <c r="D17" s="169">
        <v>36.6</v>
      </c>
      <c r="E17" s="68"/>
      <c r="F17" s="69"/>
      <c r="G17" s="70"/>
      <c r="H17" s="70"/>
      <c r="I17" s="71"/>
      <c r="J17" s="72"/>
      <c r="K17" s="89"/>
      <c r="L17" s="89"/>
      <c r="M17" s="70"/>
      <c r="N17" s="70"/>
      <c r="O17" s="71"/>
      <c r="P17" s="72"/>
      <c r="Q17" s="113"/>
      <c r="R17" s="74"/>
      <c r="S17" s="75"/>
      <c r="T17" s="76"/>
      <c r="U17" s="29" t="s">
        <v>73</v>
      </c>
      <c r="V17" s="125"/>
      <c r="W17" s="95"/>
      <c r="X17" s="95"/>
      <c r="Y17" s="95"/>
      <c r="Z17" s="95"/>
      <c r="AA17" s="95"/>
      <c r="AB17" s="95"/>
      <c r="AC17" s="106">
        <v>13</v>
      </c>
      <c r="AD17" s="38" t="s">
        <v>176</v>
      </c>
    </row>
    <row r="18" spans="1:30" ht="12.75" customHeight="1" x14ac:dyDescent="0.2">
      <c r="A18" s="10" t="s">
        <v>70</v>
      </c>
      <c r="B18" s="11" t="s">
        <v>166</v>
      </c>
      <c r="C18" s="109" t="s">
        <v>187</v>
      </c>
      <c r="D18" s="71">
        <v>27.3</v>
      </c>
      <c r="E18" s="68"/>
      <c r="F18" s="69"/>
      <c r="G18" s="70"/>
      <c r="H18" s="70"/>
      <c r="I18" s="71"/>
      <c r="J18" s="72"/>
      <c r="K18" s="89"/>
      <c r="L18" s="89"/>
      <c r="M18" s="70"/>
      <c r="N18" s="70"/>
      <c r="O18" s="71"/>
      <c r="P18" s="72"/>
      <c r="Q18" s="113"/>
      <c r="R18" s="74"/>
      <c r="S18" s="75"/>
      <c r="T18" s="76"/>
      <c r="U18" s="29" t="s">
        <v>74</v>
      </c>
      <c r="V18" s="125"/>
      <c r="W18" s="95"/>
      <c r="X18" s="95"/>
      <c r="Y18" s="95"/>
      <c r="Z18" s="95"/>
      <c r="AA18" s="95"/>
      <c r="AB18" s="95"/>
      <c r="AC18" s="106">
        <v>14</v>
      </c>
      <c r="AD18" s="38" t="s">
        <v>80</v>
      </c>
    </row>
    <row r="19" spans="1:30" ht="12.75" customHeight="1" x14ac:dyDescent="0.2">
      <c r="A19" s="10" t="s">
        <v>167</v>
      </c>
      <c r="B19" s="11" t="s">
        <v>166</v>
      </c>
      <c r="C19" s="109" t="s">
        <v>188</v>
      </c>
      <c r="D19" s="71">
        <v>22.7</v>
      </c>
      <c r="E19" s="88"/>
      <c r="F19" s="89"/>
      <c r="G19" s="70"/>
      <c r="H19" s="70"/>
      <c r="I19" s="71"/>
      <c r="J19" s="72"/>
      <c r="K19" s="89"/>
      <c r="L19" s="89"/>
      <c r="M19" s="70"/>
      <c r="N19" s="70"/>
      <c r="O19" s="71"/>
      <c r="P19" s="72"/>
      <c r="Q19" s="113"/>
      <c r="R19" s="97"/>
      <c r="S19" s="75"/>
      <c r="T19" s="76"/>
      <c r="U19" s="29" t="s">
        <v>159</v>
      </c>
      <c r="V19" s="125"/>
      <c r="W19" s="95"/>
      <c r="X19" s="95"/>
      <c r="Y19" s="95"/>
      <c r="Z19" s="95"/>
      <c r="AA19" s="95"/>
      <c r="AB19" s="95"/>
      <c r="AC19" s="106">
        <v>15</v>
      </c>
      <c r="AD19" s="38" t="s">
        <v>177</v>
      </c>
    </row>
    <row r="20" spans="1:30" ht="12.75" customHeight="1" x14ac:dyDescent="0.2">
      <c r="A20" s="10" t="s">
        <v>168</v>
      </c>
      <c r="B20" s="11" t="s">
        <v>166</v>
      </c>
      <c r="C20" s="109" t="s">
        <v>189</v>
      </c>
      <c r="D20" s="71">
        <v>10.9</v>
      </c>
      <c r="E20" s="88"/>
      <c r="F20" s="89"/>
      <c r="G20" s="70"/>
      <c r="H20" s="70"/>
      <c r="I20" s="71"/>
      <c r="J20" s="72"/>
      <c r="K20" s="89"/>
      <c r="L20" s="89"/>
      <c r="M20" s="70"/>
      <c r="N20" s="70"/>
      <c r="O20" s="71"/>
      <c r="P20" s="72"/>
      <c r="Q20" s="113"/>
      <c r="R20" s="97"/>
      <c r="S20" s="75"/>
      <c r="T20" s="76"/>
      <c r="U20" s="29" t="s">
        <v>132</v>
      </c>
      <c r="V20" s="125"/>
      <c r="W20" s="95"/>
      <c r="X20" s="95"/>
      <c r="Y20" s="95"/>
      <c r="Z20" s="95"/>
      <c r="AA20" s="95"/>
      <c r="AB20" s="95"/>
      <c r="AC20" s="106">
        <v>16</v>
      </c>
      <c r="AD20" s="38" t="s">
        <v>238</v>
      </c>
    </row>
    <row r="21" spans="1:30" ht="12.75" customHeight="1" thickBot="1" x14ac:dyDescent="0.25">
      <c r="A21" s="13" t="s">
        <v>169</v>
      </c>
      <c r="B21" s="14" t="s">
        <v>166</v>
      </c>
      <c r="C21" s="110" t="s">
        <v>113</v>
      </c>
      <c r="D21" s="78">
        <v>53.7</v>
      </c>
      <c r="E21" s="79"/>
      <c r="F21" s="80"/>
      <c r="G21" s="77"/>
      <c r="H21" s="77"/>
      <c r="I21" s="71"/>
      <c r="J21" s="72"/>
      <c r="K21" s="80"/>
      <c r="L21" s="80"/>
      <c r="M21" s="77"/>
      <c r="N21" s="77"/>
      <c r="O21" s="78"/>
      <c r="P21" s="81"/>
      <c r="Q21" s="121"/>
      <c r="R21" s="83"/>
      <c r="S21" s="84"/>
      <c r="T21" s="85"/>
      <c r="U21" s="32" t="s">
        <v>133</v>
      </c>
      <c r="V21" s="125"/>
      <c r="W21" s="95"/>
      <c r="X21" s="95"/>
      <c r="Y21" s="95"/>
      <c r="Z21" s="95"/>
      <c r="AA21" s="95"/>
      <c r="AB21" s="95"/>
      <c r="AC21" s="106">
        <v>17</v>
      </c>
      <c r="AD21" s="38" t="s">
        <v>237</v>
      </c>
    </row>
    <row r="22" spans="1:30" s="137" customFormat="1" ht="12.75" customHeight="1" thickTop="1" x14ac:dyDescent="0.2">
      <c r="A22" s="107" t="s">
        <v>67</v>
      </c>
      <c r="B22" s="108" t="s">
        <v>166</v>
      </c>
      <c r="C22" s="116" t="s">
        <v>19</v>
      </c>
      <c r="D22" s="112">
        <v>121.7</v>
      </c>
      <c r="E22" s="126"/>
      <c r="F22" s="129"/>
      <c r="G22" s="128"/>
      <c r="H22" s="128"/>
      <c r="I22" s="111"/>
      <c r="J22" s="130"/>
      <c r="K22" s="138"/>
      <c r="L22" s="138"/>
      <c r="M22" s="139"/>
      <c r="N22" s="139"/>
      <c r="O22" s="112"/>
      <c r="P22" s="140"/>
      <c r="Q22" s="141"/>
      <c r="R22" s="141"/>
      <c r="S22" s="132"/>
      <c r="T22" s="133"/>
      <c r="U22" s="142" t="s">
        <v>55</v>
      </c>
      <c r="V22" s="143"/>
      <c r="W22" s="135"/>
      <c r="X22" s="135"/>
      <c r="Y22" s="135"/>
      <c r="Z22" s="135"/>
      <c r="AA22" s="135"/>
      <c r="AB22" s="135"/>
      <c r="AC22" s="136">
        <v>18</v>
      </c>
      <c r="AD22" s="137" t="s">
        <v>6</v>
      </c>
    </row>
    <row r="23" spans="1:30" ht="12.75" customHeight="1" x14ac:dyDescent="0.2">
      <c r="A23" s="10" t="s">
        <v>170</v>
      </c>
      <c r="B23" s="11" t="s">
        <v>166</v>
      </c>
      <c r="C23" s="109" t="s">
        <v>114</v>
      </c>
      <c r="D23" s="169">
        <v>29.1</v>
      </c>
      <c r="E23" s="68"/>
      <c r="F23" s="69"/>
      <c r="G23" s="70"/>
      <c r="H23" s="70"/>
      <c r="I23" s="71"/>
      <c r="J23" s="72"/>
      <c r="K23" s="89"/>
      <c r="L23" s="89"/>
      <c r="M23" s="70"/>
      <c r="N23" s="70"/>
      <c r="O23" s="71"/>
      <c r="P23" s="72"/>
      <c r="Q23" s="113"/>
      <c r="R23" s="74"/>
      <c r="S23" s="75"/>
      <c r="T23" s="76"/>
      <c r="U23" s="29" t="s">
        <v>160</v>
      </c>
      <c r="V23" s="125"/>
      <c r="W23" s="95"/>
      <c r="X23" s="95"/>
      <c r="Y23" s="95"/>
      <c r="Z23" s="95"/>
      <c r="AA23" s="95"/>
      <c r="AB23" s="95"/>
      <c r="AC23" s="106">
        <v>19</v>
      </c>
      <c r="AD23" s="38" t="s">
        <v>7</v>
      </c>
    </row>
    <row r="24" spans="1:30" ht="12.75" customHeight="1" x14ac:dyDescent="0.2">
      <c r="A24" s="10" t="s">
        <v>171</v>
      </c>
      <c r="B24" s="11" t="s">
        <v>166</v>
      </c>
      <c r="C24" s="109" t="s">
        <v>115</v>
      </c>
      <c r="D24" s="71">
        <v>98</v>
      </c>
      <c r="E24" s="88"/>
      <c r="F24" s="89"/>
      <c r="G24" s="70"/>
      <c r="H24" s="70"/>
      <c r="I24" s="71"/>
      <c r="J24" s="72"/>
      <c r="K24" s="89"/>
      <c r="L24" s="89"/>
      <c r="M24" s="70"/>
      <c r="N24" s="70"/>
      <c r="O24" s="71"/>
      <c r="P24" s="72"/>
      <c r="Q24" s="113"/>
      <c r="R24" s="97"/>
      <c r="S24" s="75"/>
      <c r="T24" s="76"/>
      <c r="U24" s="29" t="s">
        <v>134</v>
      </c>
      <c r="V24" s="125"/>
      <c r="W24" s="95"/>
      <c r="X24" s="95"/>
      <c r="Y24" s="95"/>
      <c r="Z24" s="95"/>
      <c r="AA24" s="95"/>
      <c r="AB24" s="95"/>
      <c r="AC24" s="106">
        <v>20</v>
      </c>
      <c r="AD24" s="38" t="s">
        <v>8</v>
      </c>
    </row>
    <row r="25" spans="1:30" ht="12.75" customHeight="1" thickBot="1" x14ac:dyDescent="0.25">
      <c r="A25" s="10" t="s">
        <v>172</v>
      </c>
      <c r="B25" s="11" t="s">
        <v>166</v>
      </c>
      <c r="C25" s="110" t="s">
        <v>101</v>
      </c>
      <c r="D25" s="78">
        <v>37.5</v>
      </c>
      <c r="E25" s="79"/>
      <c r="F25" s="80"/>
      <c r="G25" s="77"/>
      <c r="H25" s="77"/>
      <c r="I25" s="71"/>
      <c r="J25" s="72"/>
      <c r="K25" s="80"/>
      <c r="L25" s="80"/>
      <c r="M25" s="77"/>
      <c r="N25" s="77"/>
      <c r="O25" s="78"/>
      <c r="P25" s="81"/>
      <c r="Q25" s="121"/>
      <c r="R25" s="98"/>
      <c r="S25" s="84"/>
      <c r="T25" s="85"/>
      <c r="U25" s="29" t="s">
        <v>1</v>
      </c>
      <c r="V25" s="125"/>
      <c r="W25" s="95"/>
      <c r="X25" s="95"/>
      <c r="Y25" s="95"/>
      <c r="Z25" s="95"/>
      <c r="AA25" s="95"/>
      <c r="AB25" s="95"/>
      <c r="AC25" s="106">
        <v>21</v>
      </c>
      <c r="AD25" s="38" t="s">
        <v>9</v>
      </c>
    </row>
    <row r="26" spans="1:30" s="137" customFormat="1" ht="12.75" customHeight="1" thickTop="1" x14ac:dyDescent="0.2">
      <c r="A26" s="107" t="s">
        <v>68</v>
      </c>
      <c r="B26" s="108" t="s">
        <v>166</v>
      </c>
      <c r="C26" s="116" t="s">
        <v>20</v>
      </c>
      <c r="D26" s="112">
        <v>101.5</v>
      </c>
      <c r="E26" s="126"/>
      <c r="F26" s="127"/>
      <c r="G26" s="128"/>
      <c r="H26" s="128"/>
      <c r="I26" s="111"/>
      <c r="J26" s="130"/>
      <c r="K26" s="138"/>
      <c r="L26" s="138"/>
      <c r="M26" s="139"/>
      <c r="N26" s="139"/>
      <c r="O26" s="112"/>
      <c r="P26" s="140"/>
      <c r="Q26" s="141"/>
      <c r="R26" s="141"/>
      <c r="S26" s="132"/>
      <c r="T26" s="133"/>
      <c r="U26" s="142" t="s">
        <v>55</v>
      </c>
      <c r="V26" s="143"/>
      <c r="W26" s="135"/>
      <c r="X26" s="135"/>
      <c r="Y26" s="135"/>
      <c r="Z26" s="135"/>
      <c r="AA26" s="135"/>
      <c r="AB26" s="135"/>
      <c r="AC26" s="136"/>
    </row>
    <row r="27" spans="1:30" ht="12.75" customHeight="1" x14ac:dyDescent="0.2">
      <c r="A27" s="10" t="s">
        <v>71</v>
      </c>
      <c r="B27" s="11" t="s">
        <v>166</v>
      </c>
      <c r="C27" s="109" t="s">
        <v>224</v>
      </c>
      <c r="D27" s="169">
        <v>86</v>
      </c>
      <c r="E27" s="68"/>
      <c r="F27" s="69"/>
      <c r="G27" s="70"/>
      <c r="H27" s="70"/>
      <c r="I27" s="71"/>
      <c r="J27" s="72"/>
      <c r="K27" s="89"/>
      <c r="L27" s="89"/>
      <c r="M27" s="70"/>
      <c r="N27" s="70"/>
      <c r="O27" s="71"/>
      <c r="P27" s="72"/>
      <c r="Q27" s="113"/>
      <c r="R27" s="74"/>
      <c r="S27" s="75"/>
      <c r="T27" s="76"/>
      <c r="U27" s="29" t="s">
        <v>75</v>
      </c>
      <c r="V27" s="125"/>
      <c r="W27" s="95"/>
      <c r="X27" s="95"/>
      <c r="Y27" s="95"/>
      <c r="Z27" s="95"/>
      <c r="AA27" s="95"/>
      <c r="AB27" s="95"/>
    </row>
    <row r="28" spans="1:30" ht="12.75" customHeight="1" x14ac:dyDescent="0.2">
      <c r="A28" s="10" t="s">
        <v>173</v>
      </c>
      <c r="B28" s="11" t="s">
        <v>166</v>
      </c>
      <c r="C28" s="109" t="s">
        <v>225</v>
      </c>
      <c r="D28" s="71">
        <v>65.400000000000006</v>
      </c>
      <c r="E28" s="68"/>
      <c r="F28" s="69"/>
      <c r="G28" s="70"/>
      <c r="H28" s="70"/>
      <c r="I28" s="71"/>
      <c r="J28" s="72"/>
      <c r="K28" s="89"/>
      <c r="L28" s="89"/>
      <c r="M28" s="70"/>
      <c r="N28" s="70"/>
      <c r="O28" s="71"/>
      <c r="P28" s="72"/>
      <c r="Q28" s="113"/>
      <c r="R28" s="74"/>
      <c r="S28" s="75"/>
      <c r="T28" s="76"/>
      <c r="U28" s="29" t="s">
        <v>75</v>
      </c>
      <c r="V28" s="95"/>
      <c r="W28" s="95"/>
      <c r="X28" s="95"/>
      <c r="Y28" s="95"/>
      <c r="Z28" s="95"/>
      <c r="AA28" s="95"/>
      <c r="AB28" s="95"/>
    </row>
    <row r="29" spans="1:30" ht="12.75" customHeight="1" thickBot="1" x14ac:dyDescent="0.25">
      <c r="A29" s="10" t="s">
        <v>174</v>
      </c>
      <c r="B29" s="11" t="s">
        <v>166</v>
      </c>
      <c r="C29" s="110" t="s">
        <v>226</v>
      </c>
      <c r="D29" s="78">
        <v>41.8</v>
      </c>
      <c r="E29" s="4"/>
      <c r="F29" s="5"/>
      <c r="G29" s="77"/>
      <c r="H29" s="77"/>
      <c r="I29" s="78"/>
      <c r="J29" s="81"/>
      <c r="K29" s="80"/>
      <c r="L29" s="80"/>
      <c r="M29" s="77"/>
      <c r="N29" s="77"/>
      <c r="O29" s="78"/>
      <c r="P29" s="81"/>
      <c r="Q29" s="121"/>
      <c r="R29" s="83"/>
      <c r="S29" s="84"/>
      <c r="T29" s="85"/>
      <c r="U29" s="29" t="s">
        <v>75</v>
      </c>
      <c r="V29" s="95"/>
      <c r="W29" s="95"/>
      <c r="X29" s="95"/>
      <c r="Y29" s="95"/>
      <c r="Z29" s="95"/>
      <c r="AA29" s="95"/>
      <c r="AB29" s="95"/>
    </row>
    <row r="30" spans="1:30" ht="12.75" customHeight="1" thickTop="1" x14ac:dyDescent="0.2">
      <c r="A30" s="7" t="s">
        <v>56</v>
      </c>
      <c r="B30" s="8" t="s">
        <v>54</v>
      </c>
      <c r="C30" s="9" t="s">
        <v>227</v>
      </c>
      <c r="D30" s="62" t="s">
        <v>55</v>
      </c>
      <c r="E30" s="3"/>
      <c r="F30" s="2"/>
      <c r="G30" s="61"/>
      <c r="H30" s="61"/>
      <c r="I30" s="62"/>
      <c r="J30" s="62"/>
      <c r="K30" s="86"/>
      <c r="L30" s="87"/>
      <c r="M30" s="61"/>
      <c r="N30" s="61"/>
      <c r="O30" s="62"/>
      <c r="P30" s="63"/>
      <c r="Q30" s="122"/>
      <c r="R30" s="65"/>
      <c r="S30" s="66"/>
      <c r="T30" s="67"/>
      <c r="U30" s="28" t="s">
        <v>136</v>
      </c>
      <c r="V30" s="95"/>
      <c r="W30" s="95"/>
      <c r="X30" s="95"/>
      <c r="Y30" s="95"/>
      <c r="Z30" s="95"/>
      <c r="AA30" s="95"/>
      <c r="AB30" s="95"/>
    </row>
    <row r="31" spans="1:30" ht="12.75" customHeight="1" thickBot="1" x14ac:dyDescent="0.25">
      <c r="A31" s="13" t="s">
        <v>56</v>
      </c>
      <c r="B31" s="14" t="s">
        <v>54</v>
      </c>
      <c r="C31" s="15" t="s">
        <v>228</v>
      </c>
      <c r="D31" s="78" t="s">
        <v>55</v>
      </c>
      <c r="E31" s="4"/>
      <c r="F31" s="5"/>
      <c r="G31" s="77"/>
      <c r="H31" s="77"/>
      <c r="I31" s="78"/>
      <c r="J31" s="78"/>
      <c r="K31" s="79"/>
      <c r="L31" s="80"/>
      <c r="M31" s="77"/>
      <c r="N31" s="77"/>
      <c r="O31" s="78"/>
      <c r="P31" s="81"/>
      <c r="Q31" s="121"/>
      <c r="R31" s="83"/>
      <c r="S31" s="84"/>
      <c r="T31" s="85"/>
      <c r="U31" s="32" t="s">
        <v>136</v>
      </c>
      <c r="V31" s="95"/>
      <c r="W31" s="95"/>
      <c r="X31" s="95"/>
      <c r="Y31" s="95"/>
      <c r="Z31" s="95"/>
      <c r="AA31" s="95"/>
      <c r="AB31" s="95"/>
    </row>
    <row r="32" spans="1:30" ht="12.75" customHeight="1" thickTop="1" x14ac:dyDescent="0.2">
      <c r="A32" s="7" t="s">
        <v>485</v>
      </c>
      <c r="B32" s="8" t="s">
        <v>54</v>
      </c>
      <c r="C32" s="9" t="s">
        <v>486</v>
      </c>
      <c r="D32" s="62" t="s">
        <v>55</v>
      </c>
      <c r="E32" s="3"/>
      <c r="F32" s="2"/>
      <c r="G32" s="61"/>
      <c r="H32" s="61"/>
      <c r="I32" s="62"/>
      <c r="J32" s="62"/>
      <c r="K32" s="86"/>
      <c r="L32" s="87"/>
      <c r="M32" s="61"/>
      <c r="N32" s="61"/>
      <c r="O32" s="62"/>
      <c r="P32" s="63"/>
      <c r="Q32" s="122"/>
      <c r="R32" s="65"/>
      <c r="S32" s="66"/>
      <c r="T32" s="67"/>
      <c r="U32" s="28" t="s">
        <v>489</v>
      </c>
      <c r="V32" s="95"/>
      <c r="W32" s="95"/>
      <c r="X32" s="95"/>
      <c r="Y32" s="95"/>
      <c r="Z32" s="95"/>
      <c r="AA32" s="95"/>
      <c r="AB32" s="95"/>
    </row>
    <row r="33" spans="1:30" ht="12.75" customHeight="1" thickBot="1" x14ac:dyDescent="0.25">
      <c r="A33" s="13" t="s">
        <v>485</v>
      </c>
      <c r="B33" s="14" t="s">
        <v>54</v>
      </c>
      <c r="C33" s="15" t="s">
        <v>487</v>
      </c>
      <c r="D33" s="78" t="s">
        <v>55</v>
      </c>
      <c r="E33" s="4"/>
      <c r="F33" s="5"/>
      <c r="G33" s="77"/>
      <c r="H33" s="77"/>
      <c r="I33" s="78"/>
      <c r="J33" s="78"/>
      <c r="K33" s="79"/>
      <c r="L33" s="80"/>
      <c r="M33" s="77"/>
      <c r="N33" s="77"/>
      <c r="O33" s="78"/>
      <c r="P33" s="81"/>
      <c r="Q33" s="121"/>
      <c r="R33" s="83"/>
      <c r="S33" s="84"/>
      <c r="T33" s="85"/>
      <c r="U33" s="32" t="s">
        <v>489</v>
      </c>
      <c r="V33" s="95"/>
      <c r="W33" s="95"/>
      <c r="X33" s="95"/>
      <c r="Y33" s="95"/>
      <c r="Z33" s="95"/>
      <c r="AA33" s="95"/>
      <c r="AB33" s="95"/>
    </row>
    <row r="34" spans="1:30" ht="12.75" customHeight="1" thickTop="1" x14ac:dyDescent="0.2">
      <c r="A34" s="7" t="s">
        <v>427</v>
      </c>
      <c r="B34" s="8" t="s">
        <v>54</v>
      </c>
      <c r="C34" s="9" t="s">
        <v>425</v>
      </c>
      <c r="D34" s="62" t="s">
        <v>55</v>
      </c>
      <c r="E34" s="3"/>
      <c r="F34" s="2"/>
      <c r="G34" s="61"/>
      <c r="H34" s="61"/>
      <c r="I34" s="62"/>
      <c r="J34" s="62"/>
      <c r="K34" s="86"/>
      <c r="L34" s="87"/>
      <c r="M34" s="61"/>
      <c r="N34" s="61"/>
      <c r="O34" s="62"/>
      <c r="P34" s="63"/>
      <c r="Q34" s="122"/>
      <c r="R34" s="65"/>
      <c r="S34" s="66"/>
      <c r="T34" s="67"/>
      <c r="U34" s="28" t="s">
        <v>428</v>
      </c>
      <c r="V34" s="95"/>
      <c r="W34" s="95"/>
      <c r="X34" s="95"/>
      <c r="Y34" s="95"/>
      <c r="Z34" s="95"/>
      <c r="AA34" s="95"/>
      <c r="AB34" s="95"/>
      <c r="AC34" s="106">
        <v>14</v>
      </c>
      <c r="AD34" s="38" t="s">
        <v>80</v>
      </c>
    </row>
    <row r="35" spans="1:30" ht="12.75" customHeight="1" thickBot="1" x14ac:dyDescent="0.25">
      <c r="A35" s="13" t="s">
        <v>427</v>
      </c>
      <c r="B35" s="14" t="s">
        <v>54</v>
      </c>
      <c r="C35" s="15" t="s">
        <v>426</v>
      </c>
      <c r="D35" s="78" t="s">
        <v>55</v>
      </c>
      <c r="E35" s="4"/>
      <c r="F35" s="5"/>
      <c r="G35" s="77"/>
      <c r="H35" s="77"/>
      <c r="I35" s="78"/>
      <c r="J35" s="78"/>
      <c r="K35" s="79"/>
      <c r="L35" s="80"/>
      <c r="M35" s="77"/>
      <c r="N35" s="77"/>
      <c r="O35" s="78"/>
      <c r="P35" s="81"/>
      <c r="Q35" s="121"/>
      <c r="R35" s="83"/>
      <c r="S35" s="84"/>
      <c r="T35" s="85"/>
      <c r="U35" s="32" t="s">
        <v>428</v>
      </c>
      <c r="V35" s="95"/>
      <c r="W35" s="95"/>
      <c r="X35" s="95"/>
      <c r="Y35" s="95"/>
      <c r="Z35" s="95"/>
      <c r="AA35" s="95"/>
      <c r="AB35" s="95"/>
      <c r="AC35" s="106">
        <v>15</v>
      </c>
      <c r="AD35" s="38" t="s">
        <v>177</v>
      </c>
    </row>
    <row r="36" spans="1:30" ht="12.75" customHeight="1" thickTop="1" x14ac:dyDescent="0.2">
      <c r="A36" s="7" t="s">
        <v>460</v>
      </c>
      <c r="B36" s="8" t="s">
        <v>54</v>
      </c>
      <c r="C36" s="9" t="s">
        <v>473</v>
      </c>
      <c r="D36" s="62"/>
      <c r="E36" s="3"/>
      <c r="F36" s="2"/>
      <c r="G36" s="61"/>
      <c r="H36" s="61"/>
      <c r="I36" s="62"/>
      <c r="J36" s="62"/>
      <c r="K36" s="86"/>
      <c r="L36" s="87"/>
      <c r="M36" s="61"/>
      <c r="N36" s="61"/>
      <c r="O36" s="62"/>
      <c r="P36" s="63"/>
      <c r="Q36" s="122"/>
      <c r="R36" s="65"/>
      <c r="S36" s="66"/>
      <c r="T36" s="67"/>
      <c r="U36" s="28"/>
      <c r="V36" s="95"/>
      <c r="W36" s="95"/>
      <c r="X36" s="95"/>
      <c r="Y36" s="95"/>
      <c r="Z36" s="95"/>
      <c r="AA36" s="95"/>
      <c r="AB36" s="95"/>
      <c r="AC36" s="106">
        <v>16</v>
      </c>
      <c r="AD36" s="38" t="s">
        <v>238</v>
      </c>
    </row>
    <row r="37" spans="1:30" ht="12.75" customHeight="1" thickBot="1" x14ac:dyDescent="0.25">
      <c r="A37" s="13" t="s">
        <v>460</v>
      </c>
      <c r="B37" s="14" t="s">
        <v>54</v>
      </c>
      <c r="C37" s="15" t="s">
        <v>475</v>
      </c>
      <c r="D37" s="78"/>
      <c r="E37" s="4"/>
      <c r="F37" s="5"/>
      <c r="G37" s="77"/>
      <c r="H37" s="77"/>
      <c r="I37" s="78"/>
      <c r="J37" s="78"/>
      <c r="K37" s="79"/>
      <c r="L37" s="80"/>
      <c r="M37" s="77"/>
      <c r="N37" s="77"/>
      <c r="O37" s="78"/>
      <c r="P37" s="81"/>
      <c r="Q37" s="121"/>
      <c r="R37" s="83"/>
      <c r="S37" s="84"/>
      <c r="T37" s="85"/>
      <c r="U37" s="32"/>
      <c r="V37" s="95"/>
      <c r="W37" s="95"/>
      <c r="X37" s="95"/>
      <c r="Y37" s="95"/>
      <c r="Z37" s="95"/>
      <c r="AA37" s="95"/>
      <c r="AB37" s="95"/>
    </row>
    <row r="38" spans="1:30" ht="12.75" customHeight="1" thickTop="1" x14ac:dyDescent="0.2">
      <c r="A38" s="7" t="s">
        <v>58</v>
      </c>
      <c r="B38" s="8" t="s">
        <v>52</v>
      </c>
      <c r="C38" s="9" t="s">
        <v>72</v>
      </c>
      <c r="D38" s="62" t="s">
        <v>55</v>
      </c>
      <c r="E38" s="3"/>
      <c r="F38" s="2"/>
      <c r="G38" s="61"/>
      <c r="H38" s="61"/>
      <c r="I38" s="62"/>
      <c r="J38" s="62"/>
      <c r="K38" s="86"/>
      <c r="L38" s="87"/>
      <c r="M38" s="61"/>
      <c r="N38" s="61"/>
      <c r="O38" s="62"/>
      <c r="P38" s="63"/>
      <c r="Q38" s="64"/>
      <c r="R38" s="65"/>
      <c r="S38" s="66"/>
      <c r="T38" s="67"/>
      <c r="U38" s="28" t="s">
        <v>76</v>
      </c>
      <c r="V38" s="95"/>
      <c r="W38" s="95"/>
      <c r="X38" s="95"/>
      <c r="Y38" s="95"/>
      <c r="Z38" s="95"/>
      <c r="AA38" s="95"/>
      <c r="AB38" s="95"/>
    </row>
    <row r="39" spans="1:30" ht="12.75" customHeight="1" thickBot="1" x14ac:dyDescent="0.25">
      <c r="A39" s="13" t="s">
        <v>58</v>
      </c>
      <c r="B39" s="14" t="s">
        <v>52</v>
      </c>
      <c r="C39" s="15" t="s">
        <v>163</v>
      </c>
      <c r="D39" s="78" t="s">
        <v>55</v>
      </c>
      <c r="E39" s="4"/>
      <c r="F39" s="5"/>
      <c r="G39" s="77"/>
      <c r="H39" s="77"/>
      <c r="I39" s="78"/>
      <c r="J39" s="78"/>
      <c r="K39" s="79"/>
      <c r="L39" s="80"/>
      <c r="M39" s="77"/>
      <c r="N39" s="77"/>
      <c r="O39" s="78"/>
      <c r="P39" s="81"/>
      <c r="Q39" s="82"/>
      <c r="R39" s="83"/>
      <c r="S39" s="84"/>
      <c r="T39" s="85"/>
      <c r="U39" s="32" t="s">
        <v>76</v>
      </c>
      <c r="V39" s="95"/>
      <c r="W39" s="95"/>
      <c r="X39" s="95"/>
      <c r="Y39" s="95"/>
      <c r="Z39" s="95"/>
      <c r="AA39" s="95"/>
      <c r="AB39" s="95"/>
    </row>
    <row r="40" spans="1:30" ht="12.75" customHeight="1" thickTop="1" x14ac:dyDescent="0.2">
      <c r="A40" s="7" t="s">
        <v>59</v>
      </c>
      <c r="B40" s="8" t="s">
        <v>52</v>
      </c>
      <c r="C40" s="117" t="s">
        <v>105</v>
      </c>
      <c r="D40" s="62" t="s">
        <v>55</v>
      </c>
      <c r="E40" s="3"/>
      <c r="F40" s="2"/>
      <c r="G40" s="61"/>
      <c r="H40" s="61"/>
      <c r="I40" s="62"/>
      <c r="J40" s="62"/>
      <c r="K40" s="86"/>
      <c r="L40" s="87"/>
      <c r="M40" s="61"/>
      <c r="N40" s="61"/>
      <c r="O40" s="62"/>
      <c r="P40" s="63"/>
      <c r="Q40" s="64"/>
      <c r="R40" s="96"/>
      <c r="S40" s="66"/>
      <c r="T40" s="67"/>
      <c r="U40" s="28" t="s">
        <v>157</v>
      </c>
      <c r="V40" s="95"/>
      <c r="W40" s="95"/>
      <c r="X40" s="95"/>
      <c r="Y40" s="95"/>
      <c r="Z40" s="95"/>
      <c r="AA40" s="95"/>
      <c r="AB40" s="95"/>
    </row>
    <row r="41" spans="1:30" ht="12.75" customHeight="1" x14ac:dyDescent="0.2">
      <c r="A41" s="10" t="s">
        <v>59</v>
      </c>
      <c r="B41" s="11" t="s">
        <v>52</v>
      </c>
      <c r="C41" s="118" t="s">
        <v>190</v>
      </c>
      <c r="D41" s="71" t="s">
        <v>55</v>
      </c>
      <c r="E41" s="68"/>
      <c r="F41" s="69"/>
      <c r="G41" s="70"/>
      <c r="H41" s="70"/>
      <c r="I41" s="71"/>
      <c r="J41" s="71"/>
      <c r="K41" s="88"/>
      <c r="L41" s="89"/>
      <c r="M41" s="70"/>
      <c r="N41" s="70"/>
      <c r="O41" s="71"/>
      <c r="P41" s="72"/>
      <c r="Q41" s="73"/>
      <c r="R41" s="74"/>
      <c r="S41" s="75"/>
      <c r="T41" s="76"/>
      <c r="U41" s="29" t="s">
        <v>157</v>
      </c>
      <c r="V41" s="95"/>
      <c r="W41" s="95"/>
      <c r="X41" s="95"/>
      <c r="Y41" s="95"/>
      <c r="Z41" s="95"/>
      <c r="AA41" s="95"/>
      <c r="AB41" s="95"/>
    </row>
    <row r="42" spans="1:30" ht="12.75" customHeight="1" x14ac:dyDescent="0.2">
      <c r="A42" s="10" t="s">
        <v>59</v>
      </c>
      <c r="B42" s="11" t="s">
        <v>52</v>
      </c>
      <c r="C42" s="118" t="s">
        <v>192</v>
      </c>
      <c r="D42" s="71" t="s">
        <v>55</v>
      </c>
      <c r="E42" s="68"/>
      <c r="F42" s="69"/>
      <c r="G42" s="70"/>
      <c r="H42" s="70"/>
      <c r="I42" s="71"/>
      <c r="J42" s="71"/>
      <c r="K42" s="88"/>
      <c r="L42" s="89"/>
      <c r="M42" s="70"/>
      <c r="N42" s="70"/>
      <c r="O42" s="71"/>
      <c r="P42" s="72"/>
      <c r="Q42" s="73"/>
      <c r="R42" s="74"/>
      <c r="S42" s="75"/>
      <c r="T42" s="76"/>
      <c r="U42" s="29" t="s">
        <v>157</v>
      </c>
      <c r="V42" s="95"/>
      <c r="W42" s="95"/>
      <c r="X42" s="95"/>
      <c r="Y42" s="95"/>
      <c r="Z42" s="95"/>
      <c r="AA42" s="95"/>
      <c r="AB42" s="95"/>
    </row>
    <row r="43" spans="1:30" ht="12.75" customHeight="1" x14ac:dyDescent="0.2">
      <c r="A43" s="10" t="s">
        <v>59</v>
      </c>
      <c r="B43" s="11" t="s">
        <v>52</v>
      </c>
      <c r="C43" s="118" t="s">
        <v>191</v>
      </c>
      <c r="D43" s="71" t="s">
        <v>55</v>
      </c>
      <c r="E43" s="68"/>
      <c r="F43" s="69"/>
      <c r="G43" s="70"/>
      <c r="H43" s="70"/>
      <c r="I43" s="71"/>
      <c r="J43" s="71"/>
      <c r="K43" s="88"/>
      <c r="L43" s="89"/>
      <c r="M43" s="70"/>
      <c r="N43" s="70"/>
      <c r="O43" s="71"/>
      <c r="P43" s="72"/>
      <c r="Q43" s="73"/>
      <c r="R43" s="97"/>
      <c r="S43" s="75"/>
      <c r="T43" s="76"/>
      <c r="U43" s="29" t="s">
        <v>157</v>
      </c>
      <c r="V43" s="95"/>
      <c r="W43" s="95"/>
      <c r="X43" s="95"/>
      <c r="Y43" s="95"/>
      <c r="Z43" s="95"/>
      <c r="AA43" s="95"/>
      <c r="AB43" s="95"/>
    </row>
    <row r="44" spans="1:30" ht="12.75" customHeight="1" x14ac:dyDescent="0.2">
      <c r="A44" s="10" t="s">
        <v>59</v>
      </c>
      <c r="B44" s="11" t="s">
        <v>52</v>
      </c>
      <c r="C44" s="118" t="s">
        <v>193</v>
      </c>
      <c r="D44" s="71" t="s">
        <v>55</v>
      </c>
      <c r="E44" s="68"/>
      <c r="F44" s="69"/>
      <c r="G44" s="70"/>
      <c r="H44" s="70"/>
      <c r="I44" s="71"/>
      <c r="J44" s="71"/>
      <c r="K44" s="88"/>
      <c r="L44" s="89"/>
      <c r="M44" s="70"/>
      <c r="N44" s="70"/>
      <c r="O44" s="71"/>
      <c r="P44" s="72"/>
      <c r="Q44" s="73"/>
      <c r="R44" s="74"/>
      <c r="S44" s="75"/>
      <c r="T44" s="76"/>
      <c r="U44" s="29" t="s">
        <v>157</v>
      </c>
    </row>
    <row r="45" spans="1:30" ht="12.75" customHeight="1" x14ac:dyDescent="0.2">
      <c r="A45" s="10" t="s">
        <v>59</v>
      </c>
      <c r="B45" s="11" t="s">
        <v>52</v>
      </c>
      <c r="C45" s="118" t="s">
        <v>106</v>
      </c>
      <c r="D45" s="71" t="s">
        <v>55</v>
      </c>
      <c r="E45" s="68"/>
      <c r="F45" s="69"/>
      <c r="G45" s="70"/>
      <c r="H45" s="70"/>
      <c r="I45" s="71"/>
      <c r="J45" s="71"/>
      <c r="K45" s="88"/>
      <c r="L45" s="89"/>
      <c r="M45" s="70"/>
      <c r="N45" s="70"/>
      <c r="O45" s="71"/>
      <c r="P45" s="72"/>
      <c r="Q45" s="73"/>
      <c r="R45" s="97"/>
      <c r="S45" s="75"/>
      <c r="T45" s="76"/>
      <c r="U45" s="29" t="s">
        <v>77</v>
      </c>
    </row>
    <row r="46" spans="1:30" ht="12.75" customHeight="1" x14ac:dyDescent="0.2">
      <c r="A46" s="10" t="s">
        <v>59</v>
      </c>
      <c r="B46" s="11" t="s">
        <v>52</v>
      </c>
      <c r="C46" s="118" t="s">
        <v>194</v>
      </c>
      <c r="D46" s="71" t="s">
        <v>55</v>
      </c>
      <c r="E46" s="68"/>
      <c r="F46" s="69"/>
      <c r="G46" s="70"/>
      <c r="H46" s="70"/>
      <c r="I46" s="71"/>
      <c r="J46" s="71"/>
      <c r="K46" s="88"/>
      <c r="L46" s="89"/>
      <c r="M46" s="70"/>
      <c r="N46" s="70"/>
      <c r="O46" s="71"/>
      <c r="P46" s="72"/>
      <c r="Q46" s="73"/>
      <c r="R46" s="74"/>
      <c r="S46" s="75"/>
      <c r="T46" s="76"/>
      <c r="U46" s="29" t="s">
        <v>77</v>
      </c>
    </row>
    <row r="47" spans="1:30" ht="12.75" customHeight="1" x14ac:dyDescent="0.2">
      <c r="A47" s="10" t="s">
        <v>59</v>
      </c>
      <c r="B47" s="11" t="s">
        <v>52</v>
      </c>
      <c r="C47" s="118" t="s">
        <v>102</v>
      </c>
      <c r="D47" s="71" t="s">
        <v>55</v>
      </c>
      <c r="E47" s="68"/>
      <c r="F47" s="69"/>
      <c r="G47" s="70"/>
      <c r="H47" s="70"/>
      <c r="I47" s="71"/>
      <c r="J47" s="71"/>
      <c r="K47" s="88"/>
      <c r="L47" s="89"/>
      <c r="M47" s="70"/>
      <c r="N47" s="70"/>
      <c r="O47" s="71"/>
      <c r="P47" s="72"/>
      <c r="Q47" s="73"/>
      <c r="R47" s="74"/>
      <c r="S47" s="75"/>
      <c r="T47" s="76"/>
      <c r="U47" s="29" t="s">
        <v>77</v>
      </c>
    </row>
    <row r="48" spans="1:30" ht="12.75" customHeight="1" x14ac:dyDescent="0.2">
      <c r="A48" s="10" t="s">
        <v>59</v>
      </c>
      <c r="B48" s="11" t="s">
        <v>52</v>
      </c>
      <c r="C48" s="118" t="s">
        <v>103</v>
      </c>
      <c r="D48" s="71" t="s">
        <v>55</v>
      </c>
      <c r="E48" s="68"/>
      <c r="F48" s="69"/>
      <c r="G48" s="70"/>
      <c r="H48" s="70"/>
      <c r="I48" s="71"/>
      <c r="J48" s="71"/>
      <c r="K48" s="88"/>
      <c r="L48" s="89"/>
      <c r="M48" s="70"/>
      <c r="N48" s="70"/>
      <c r="O48" s="71"/>
      <c r="P48" s="72"/>
      <c r="Q48" s="73"/>
      <c r="R48" s="97"/>
      <c r="S48" s="75"/>
      <c r="T48" s="76"/>
      <c r="U48" s="29" t="s">
        <v>77</v>
      </c>
    </row>
    <row r="49" spans="1:28" ht="12.75" customHeight="1" thickBot="1" x14ac:dyDescent="0.25">
      <c r="A49" s="13" t="s">
        <v>59</v>
      </c>
      <c r="B49" s="14" t="s">
        <v>52</v>
      </c>
      <c r="C49" s="15" t="s">
        <v>104</v>
      </c>
      <c r="D49" s="78" t="s">
        <v>55</v>
      </c>
      <c r="E49" s="4"/>
      <c r="F49" s="5"/>
      <c r="G49" s="77"/>
      <c r="H49" s="77"/>
      <c r="I49" s="78"/>
      <c r="J49" s="78"/>
      <c r="K49" s="79"/>
      <c r="L49" s="80"/>
      <c r="M49" s="77"/>
      <c r="N49" s="77"/>
      <c r="O49" s="78"/>
      <c r="P49" s="81"/>
      <c r="Q49" s="82"/>
      <c r="R49" s="83"/>
      <c r="S49" s="84"/>
      <c r="T49" s="85"/>
      <c r="U49" s="32" t="s">
        <v>77</v>
      </c>
    </row>
    <row r="50" spans="1:28" ht="12.75" customHeight="1" thickTop="1" x14ac:dyDescent="0.2">
      <c r="A50" s="10" t="s">
        <v>164</v>
      </c>
      <c r="B50" s="11" t="s">
        <v>166</v>
      </c>
      <c r="C50" s="12" t="s">
        <v>206</v>
      </c>
      <c r="D50" s="71" t="s">
        <v>55</v>
      </c>
      <c r="E50" s="557"/>
      <c r="F50" s="558"/>
      <c r="G50" s="558"/>
      <c r="H50" s="558"/>
      <c r="I50" s="558"/>
      <c r="J50" s="186"/>
      <c r="K50" s="557"/>
      <c r="L50" s="558"/>
      <c r="M50" s="558"/>
      <c r="N50" s="558"/>
      <c r="O50" s="558"/>
      <c r="P50" s="186"/>
      <c r="Q50" s="73"/>
      <c r="R50" s="74"/>
      <c r="S50" s="75"/>
      <c r="T50" s="76"/>
      <c r="U50" s="28" t="s">
        <v>209</v>
      </c>
    </row>
    <row r="51" spans="1:28" ht="12.75" customHeight="1" thickBot="1" x14ac:dyDescent="0.25">
      <c r="A51" s="10" t="s">
        <v>165</v>
      </c>
      <c r="B51" s="11" t="s">
        <v>166</v>
      </c>
      <c r="C51" s="12" t="s">
        <v>207</v>
      </c>
      <c r="D51" s="71" t="s">
        <v>55</v>
      </c>
      <c r="E51" s="555"/>
      <c r="F51" s="556"/>
      <c r="G51" s="556"/>
      <c r="H51" s="556"/>
      <c r="I51" s="556"/>
      <c r="J51" s="187"/>
      <c r="K51" s="555"/>
      <c r="L51" s="556"/>
      <c r="M51" s="556"/>
      <c r="N51" s="556"/>
      <c r="O51" s="556"/>
      <c r="P51" s="187"/>
      <c r="Q51" s="73"/>
      <c r="R51" s="74"/>
      <c r="S51" s="75"/>
      <c r="T51" s="76"/>
      <c r="U51" s="32" t="s">
        <v>209</v>
      </c>
    </row>
    <row r="52" spans="1:28" ht="12.75" customHeight="1" thickTop="1" x14ac:dyDescent="0.2">
      <c r="A52" s="7" t="s">
        <v>195</v>
      </c>
      <c r="B52" s="8" t="s">
        <v>54</v>
      </c>
      <c r="C52" s="117" t="s">
        <v>197</v>
      </c>
      <c r="D52" s="62" t="s">
        <v>55</v>
      </c>
      <c r="E52" s="34"/>
      <c r="F52" s="35"/>
      <c r="G52" s="61"/>
      <c r="H52" s="61"/>
      <c r="I52" s="62"/>
      <c r="J52" s="62"/>
      <c r="K52" s="34"/>
      <c r="L52" s="35"/>
      <c r="M52" s="61"/>
      <c r="N52" s="61"/>
      <c r="O52" s="62"/>
      <c r="P52" s="63"/>
      <c r="Q52" s="64"/>
      <c r="R52" s="65"/>
      <c r="S52" s="66"/>
      <c r="T52" s="67"/>
      <c r="U52" s="28" t="s">
        <v>245</v>
      </c>
      <c r="V52" s="95"/>
      <c r="W52" s="95"/>
      <c r="X52" s="95"/>
      <c r="Y52" s="95"/>
      <c r="Z52" s="95"/>
      <c r="AA52" s="95"/>
      <c r="AB52" s="95"/>
    </row>
    <row r="53" spans="1:28" ht="12.75" customHeight="1" thickBot="1" x14ac:dyDescent="0.25">
      <c r="A53" s="13" t="s">
        <v>196</v>
      </c>
      <c r="B53" s="14" t="s">
        <v>54</v>
      </c>
      <c r="C53" s="119" t="s">
        <v>199</v>
      </c>
      <c r="D53" s="78" t="s">
        <v>55</v>
      </c>
      <c r="E53" s="30"/>
      <c r="F53" s="31"/>
      <c r="G53" s="77"/>
      <c r="H53" s="77"/>
      <c r="I53" s="78"/>
      <c r="J53" s="78"/>
      <c r="K53" s="30"/>
      <c r="L53" s="31"/>
      <c r="M53" s="77"/>
      <c r="N53" s="77"/>
      <c r="O53" s="78"/>
      <c r="P53" s="81"/>
      <c r="Q53" s="82"/>
      <c r="R53" s="83"/>
      <c r="S53" s="84"/>
      <c r="T53" s="85"/>
      <c r="U53" s="32" t="s">
        <v>245</v>
      </c>
      <c r="V53" s="95"/>
      <c r="W53" s="95"/>
      <c r="X53" s="95"/>
      <c r="Y53" s="95"/>
      <c r="Z53" s="95"/>
      <c r="AA53" s="95"/>
      <c r="AB53" s="95"/>
    </row>
    <row r="54" spans="1:28" ht="12.75" customHeight="1" thickTop="1" thickBot="1" x14ac:dyDescent="0.25">
      <c r="A54" s="10" t="s">
        <v>124</v>
      </c>
      <c r="B54" s="11" t="s">
        <v>54</v>
      </c>
      <c r="C54" s="119" t="s">
        <v>110</v>
      </c>
      <c r="D54" s="71" t="s">
        <v>55</v>
      </c>
      <c r="E54" s="36"/>
      <c r="F54" s="37"/>
      <c r="G54" s="70"/>
      <c r="H54" s="70"/>
      <c r="I54" s="71"/>
      <c r="J54" s="71"/>
      <c r="K54" s="36"/>
      <c r="L54" s="37"/>
      <c r="M54" s="70"/>
      <c r="N54" s="70"/>
      <c r="O54" s="71"/>
      <c r="P54" s="72"/>
      <c r="Q54" s="73"/>
      <c r="R54" s="74"/>
      <c r="S54" s="75"/>
      <c r="T54" s="76"/>
      <c r="U54" s="33" t="s">
        <v>107</v>
      </c>
      <c r="V54" s="95"/>
      <c r="W54" s="95"/>
      <c r="X54" s="95"/>
      <c r="Y54" s="95"/>
      <c r="Z54" s="95"/>
      <c r="AA54" s="95"/>
      <c r="AB54" s="95"/>
    </row>
    <row r="55" spans="1:28" ht="12.75" customHeight="1" thickTop="1" thickBot="1" x14ac:dyDescent="0.25">
      <c r="A55" s="16" t="s">
        <v>201</v>
      </c>
      <c r="B55" s="17" t="s">
        <v>54</v>
      </c>
      <c r="C55" s="115" t="s">
        <v>202</v>
      </c>
      <c r="D55" s="185" t="s">
        <v>55</v>
      </c>
      <c r="E55" s="178"/>
      <c r="F55" s="179"/>
      <c r="G55" s="180"/>
      <c r="H55" s="180"/>
      <c r="I55" s="177"/>
      <c r="J55" s="177"/>
      <c r="K55" s="178"/>
      <c r="L55" s="179"/>
      <c r="M55" s="180"/>
      <c r="N55" s="180"/>
      <c r="O55" s="177"/>
      <c r="P55" s="177"/>
      <c r="Q55" s="181"/>
      <c r="R55" s="182"/>
      <c r="S55" s="183"/>
      <c r="T55" s="184"/>
      <c r="U55" s="33" t="s">
        <v>140</v>
      </c>
      <c r="V55" s="95"/>
      <c r="W55" s="95"/>
      <c r="X55" s="95"/>
      <c r="Y55" s="95"/>
      <c r="Z55" s="95"/>
      <c r="AA55" s="95"/>
      <c r="AB55" s="95"/>
    </row>
    <row r="56" spans="1:28" ht="12.75" customHeight="1" thickTop="1" x14ac:dyDescent="0.2">
      <c r="A56" s="7" t="s">
        <v>4</v>
      </c>
      <c r="B56" s="8" t="s">
        <v>54</v>
      </c>
      <c r="C56" s="117" t="s">
        <v>214</v>
      </c>
      <c r="D56" s="62" t="s">
        <v>55</v>
      </c>
      <c r="E56" s="3"/>
      <c r="F56" s="2"/>
      <c r="G56" s="61"/>
      <c r="H56" s="61"/>
      <c r="I56" s="62"/>
      <c r="J56" s="62"/>
      <c r="K56" s="86"/>
      <c r="L56" s="87"/>
      <c r="M56" s="61"/>
      <c r="N56" s="61"/>
      <c r="O56" s="62"/>
      <c r="P56" s="63"/>
      <c r="Q56" s="64"/>
      <c r="R56" s="65"/>
      <c r="S56" s="66"/>
      <c r="T56" s="67"/>
      <c r="U56" s="28" t="s">
        <v>108</v>
      </c>
      <c r="V56" s="95"/>
      <c r="W56" s="95"/>
      <c r="X56" s="95"/>
      <c r="Y56" s="95"/>
      <c r="Z56" s="95"/>
      <c r="AA56" s="95"/>
      <c r="AB56" s="95"/>
    </row>
    <row r="57" spans="1:28" ht="12.75" customHeight="1" x14ac:dyDescent="0.2">
      <c r="A57" s="10" t="s">
        <v>4</v>
      </c>
      <c r="B57" s="11" t="s">
        <v>54</v>
      </c>
      <c r="C57" s="118" t="s">
        <v>215</v>
      </c>
      <c r="D57" s="71" t="s">
        <v>55</v>
      </c>
      <c r="E57" s="68"/>
      <c r="F57" s="69"/>
      <c r="G57" s="70"/>
      <c r="H57" s="70"/>
      <c r="I57" s="71"/>
      <c r="J57" s="71"/>
      <c r="K57" s="88"/>
      <c r="L57" s="89"/>
      <c r="M57" s="70"/>
      <c r="N57" s="70"/>
      <c r="O57" s="71"/>
      <c r="P57" s="72"/>
      <c r="Q57" s="73"/>
      <c r="R57" s="74"/>
      <c r="S57" s="75"/>
      <c r="T57" s="76"/>
      <c r="U57" s="29" t="s">
        <v>108</v>
      </c>
      <c r="V57" s="95"/>
      <c r="W57" s="95"/>
      <c r="X57" s="95"/>
      <c r="Y57" s="95"/>
      <c r="Z57" s="95"/>
      <c r="AA57" s="95"/>
      <c r="AB57" s="95"/>
    </row>
    <row r="58" spans="1:28" ht="12.75" customHeight="1" x14ac:dyDescent="0.2">
      <c r="A58" s="10" t="s">
        <v>4</v>
      </c>
      <c r="B58" s="11" t="s">
        <v>54</v>
      </c>
      <c r="C58" s="118" t="s">
        <v>216</v>
      </c>
      <c r="D58" s="71" t="s">
        <v>55</v>
      </c>
      <c r="E58" s="68"/>
      <c r="F58" s="69"/>
      <c r="G58" s="70"/>
      <c r="H58" s="70"/>
      <c r="I58" s="71"/>
      <c r="J58" s="71"/>
      <c r="K58" s="88"/>
      <c r="L58" s="89"/>
      <c r="M58" s="70"/>
      <c r="N58" s="70"/>
      <c r="O58" s="71"/>
      <c r="P58" s="72"/>
      <c r="Q58" s="73"/>
      <c r="R58" s="74"/>
      <c r="S58" s="75"/>
      <c r="T58" s="76"/>
      <c r="U58" s="29" t="s">
        <v>108</v>
      </c>
      <c r="V58" s="95"/>
      <c r="W58" s="95"/>
      <c r="X58" s="95"/>
      <c r="Y58" s="95"/>
      <c r="Z58" s="95"/>
      <c r="AA58" s="95"/>
      <c r="AB58" s="95"/>
    </row>
    <row r="59" spans="1:28" ht="12.75" x14ac:dyDescent="0.2">
      <c r="A59" s="10" t="s">
        <v>4</v>
      </c>
      <c r="B59" s="11" t="s">
        <v>54</v>
      </c>
      <c r="C59" s="118" t="s">
        <v>5</v>
      </c>
      <c r="D59" s="71" t="s">
        <v>55</v>
      </c>
      <c r="E59" s="68"/>
      <c r="F59" s="69"/>
      <c r="G59" s="70"/>
      <c r="H59" s="70"/>
      <c r="I59" s="71"/>
      <c r="J59" s="71"/>
      <c r="K59" s="88"/>
      <c r="L59" s="89"/>
      <c r="M59" s="90"/>
      <c r="N59" s="70"/>
      <c r="O59" s="71"/>
      <c r="P59" s="72"/>
      <c r="Q59" s="73"/>
      <c r="R59" s="74"/>
      <c r="S59" s="75"/>
      <c r="T59" s="76"/>
      <c r="U59" s="29" t="s">
        <v>108</v>
      </c>
    </row>
    <row r="60" spans="1:28" ht="13.5" thickBot="1" x14ac:dyDescent="0.25">
      <c r="A60" s="13" t="s">
        <v>4</v>
      </c>
      <c r="B60" s="14" t="s">
        <v>54</v>
      </c>
      <c r="C60" s="119" t="s">
        <v>217</v>
      </c>
      <c r="D60" s="78" t="s">
        <v>55</v>
      </c>
      <c r="E60" s="4"/>
      <c r="F60" s="5"/>
      <c r="G60" s="77"/>
      <c r="H60" s="77"/>
      <c r="I60" s="78"/>
      <c r="J60" s="78"/>
      <c r="K60" s="79"/>
      <c r="L60" s="80"/>
      <c r="M60" s="91"/>
      <c r="N60" s="77"/>
      <c r="O60" s="78"/>
      <c r="P60" s="81"/>
      <c r="Q60" s="82"/>
      <c r="R60" s="83"/>
      <c r="S60" s="84"/>
      <c r="T60" s="85"/>
      <c r="U60" s="32" t="s">
        <v>108</v>
      </c>
    </row>
    <row r="61" spans="1:28" ht="6.6" customHeight="1" thickTop="1" x14ac:dyDescent="0.2"/>
    <row r="62" spans="1:28" ht="12.75" x14ac:dyDescent="0.2">
      <c r="A62" s="46" t="s">
        <v>138</v>
      </c>
      <c r="B62" s="44"/>
      <c r="O62" s="124"/>
      <c r="P62" s="124"/>
    </row>
    <row r="63" spans="1:28" ht="6.6" customHeight="1" x14ac:dyDescent="0.2">
      <c r="A63" s="46"/>
      <c r="B63" s="44"/>
      <c r="O63" s="124"/>
      <c r="P63" s="124"/>
    </row>
    <row r="64" spans="1:28" ht="14.25" x14ac:dyDescent="0.2">
      <c r="A64" s="47" t="s">
        <v>144</v>
      </c>
      <c r="B64" s="45"/>
      <c r="O64" s="124"/>
      <c r="P64" s="124"/>
    </row>
    <row r="65" spans="1:16" ht="14.25" x14ac:dyDescent="0.2">
      <c r="A65" s="47" t="s">
        <v>145</v>
      </c>
      <c r="B65" s="45"/>
      <c r="O65" s="124"/>
      <c r="P65" s="124"/>
    </row>
    <row r="66" spans="1:16" ht="14.25" x14ac:dyDescent="0.2">
      <c r="A66" s="47" t="s">
        <v>13</v>
      </c>
      <c r="B66" s="45"/>
      <c r="O66" s="124"/>
      <c r="P66" s="124"/>
    </row>
    <row r="67" spans="1:16" ht="14.25" x14ac:dyDescent="0.2">
      <c r="A67" s="47" t="s">
        <v>23</v>
      </c>
      <c r="B67" s="45"/>
      <c r="O67" s="124"/>
      <c r="P67" s="124"/>
    </row>
    <row r="68" spans="1:16" ht="14.25" x14ac:dyDescent="0.2">
      <c r="A68" s="47" t="s">
        <v>417</v>
      </c>
      <c r="B68" s="45"/>
      <c r="O68" s="124"/>
      <c r="P68" s="124"/>
    </row>
    <row r="69" spans="1:16" ht="6.6" customHeight="1" x14ac:dyDescent="0.2">
      <c r="A69" s="47"/>
      <c r="B69" s="45"/>
      <c r="O69" s="124"/>
      <c r="P69" s="124"/>
    </row>
    <row r="70" spans="1:16" ht="12.75" x14ac:dyDescent="0.2">
      <c r="A70" s="46" t="s">
        <v>203</v>
      </c>
      <c r="B70" s="44"/>
      <c r="O70" s="124"/>
      <c r="P70" s="124"/>
    </row>
    <row r="71" spans="1:16" x14ac:dyDescent="0.2">
      <c r="A71" s="46"/>
      <c r="O71" s="124"/>
      <c r="P71" s="124"/>
    </row>
    <row r="72" spans="1:16" x14ac:dyDescent="0.2">
      <c r="O72" s="124"/>
      <c r="P72" s="124"/>
    </row>
  </sheetData>
  <sheetProtection sheet="1" objects="1" scenarios="1"/>
  <mergeCells count="6">
    <mergeCell ref="A1:T1"/>
    <mergeCell ref="A2:T2"/>
    <mergeCell ref="K51:O51"/>
    <mergeCell ref="K50:O50"/>
    <mergeCell ref="E51:I51"/>
    <mergeCell ref="E50:I50"/>
  </mergeCells>
  <phoneticPr fontId="0" type="noConversion"/>
  <dataValidations count="1">
    <dataValidation type="list" showInputMessage="1" showErrorMessage="1" sqref="F1:H2" xr:uid="{00000000-0002-0000-0E00-000000000000}">
      <formula1>$AD$5:$AD$22</formula1>
    </dataValidation>
  </dataValidations>
  <hyperlinks>
    <hyperlink ref="U9" r:id="rId1" xr:uid="{00000000-0004-0000-0E00-000000000000}"/>
    <hyperlink ref="U10" r:id="rId2" xr:uid="{00000000-0004-0000-0E00-000001000000}"/>
    <hyperlink ref="U12" r:id="rId3" xr:uid="{00000000-0004-0000-0E00-000002000000}"/>
    <hyperlink ref="U13" r:id="rId4" xr:uid="{00000000-0004-0000-0E00-000003000000}"/>
    <hyperlink ref="U14" r:id="rId5" xr:uid="{00000000-0004-0000-0E00-000004000000}"/>
    <hyperlink ref="U15" r:id="rId6" xr:uid="{00000000-0004-0000-0E00-000005000000}"/>
    <hyperlink ref="U17" r:id="rId7" xr:uid="{00000000-0004-0000-0E00-000006000000}"/>
    <hyperlink ref="U18" r:id="rId8" xr:uid="{00000000-0004-0000-0E00-000007000000}"/>
    <hyperlink ref="U27" r:id="rId9" xr:uid="{00000000-0004-0000-0E00-000008000000}"/>
    <hyperlink ref="U28" r:id="rId10" xr:uid="{00000000-0004-0000-0E00-000009000000}"/>
    <hyperlink ref="U29" r:id="rId11" xr:uid="{00000000-0004-0000-0E00-00000A000000}"/>
    <hyperlink ref="U38" r:id="rId12" xr:uid="{00000000-0004-0000-0E00-00000B000000}"/>
    <hyperlink ref="U39" r:id="rId13" xr:uid="{00000000-0004-0000-0E00-00000C000000}"/>
    <hyperlink ref="U40" r:id="rId14" display="http://cssr.berkeley.edu/ucb%5Fchildwelfare/Entries.aspx" xr:uid="{00000000-0004-0000-0E00-00000D000000}"/>
    <hyperlink ref="U41" r:id="rId15" display="http://cssr.berkeley.edu/ucb%5Fchildwelfare/Entries.aspx" xr:uid="{00000000-0004-0000-0E00-00000E000000}"/>
    <hyperlink ref="U42" r:id="rId16" display="http://cssr.berkeley.edu/ucb%5Fchildwelfare/Entries.aspx" xr:uid="{00000000-0004-0000-0E00-00000F000000}"/>
    <hyperlink ref="U43" r:id="rId17" display="http://cssr.berkeley.edu/ucb%5Fchildwelfare/Entries.aspx" xr:uid="{00000000-0004-0000-0E00-000010000000}"/>
    <hyperlink ref="U44" r:id="rId18" display="http://cssr.berkeley.edu/ucb%5Fchildwelfare/Entries.aspx" xr:uid="{00000000-0004-0000-0E00-000011000000}"/>
    <hyperlink ref="U45" r:id="rId19" xr:uid="{00000000-0004-0000-0E00-000012000000}"/>
    <hyperlink ref="U46" r:id="rId20" xr:uid="{00000000-0004-0000-0E00-000013000000}"/>
    <hyperlink ref="U47" r:id="rId21" xr:uid="{00000000-0004-0000-0E00-000014000000}"/>
    <hyperlink ref="U48" r:id="rId22" xr:uid="{00000000-0004-0000-0E00-000015000000}"/>
    <hyperlink ref="U49" r:id="rId23" xr:uid="{00000000-0004-0000-0E00-000016000000}"/>
    <hyperlink ref="U2" r:id="rId24" xr:uid="{00000000-0004-0000-0E00-000017000000}"/>
    <hyperlink ref="U20" r:id="rId25" xr:uid="{00000000-0004-0000-0E00-000018000000}"/>
    <hyperlink ref="U21" r:id="rId26" xr:uid="{00000000-0004-0000-0E00-000019000000}"/>
    <hyperlink ref="U19" r:id="rId27" xr:uid="{00000000-0004-0000-0E00-00001A000000}"/>
    <hyperlink ref="U24" r:id="rId28" xr:uid="{00000000-0004-0000-0E00-00001B000000}"/>
    <hyperlink ref="U23" r:id="rId29" xr:uid="{00000000-0004-0000-0E00-00001C000000}"/>
    <hyperlink ref="U25" r:id="rId30" xr:uid="{00000000-0004-0000-0E00-00001D000000}"/>
    <hyperlink ref="U30" r:id="rId31" xr:uid="{00000000-0004-0000-0E00-00001E000000}"/>
    <hyperlink ref="U31" r:id="rId32" xr:uid="{00000000-0004-0000-0E00-00001F000000}"/>
    <hyperlink ref="U7" r:id="rId33" xr:uid="{00000000-0004-0000-0E00-000020000000}"/>
    <hyperlink ref="U8" r:id="rId34" xr:uid="{00000000-0004-0000-0E00-000021000000}"/>
    <hyperlink ref="U5" r:id="rId35" xr:uid="{00000000-0004-0000-0E00-000022000000}"/>
    <hyperlink ref="U6" r:id="rId36" xr:uid="{00000000-0004-0000-0E00-000023000000}"/>
    <hyperlink ref="U50" r:id="rId37" xr:uid="{00000000-0004-0000-0E00-000024000000}"/>
    <hyperlink ref="U51" r:id="rId38" xr:uid="{00000000-0004-0000-0E00-000025000000}"/>
    <hyperlink ref="U52" r:id="rId39" xr:uid="{00000000-0004-0000-0E00-000026000000}"/>
    <hyperlink ref="U53" r:id="rId40" xr:uid="{00000000-0004-0000-0E00-000027000000}"/>
    <hyperlink ref="U54" r:id="rId41" xr:uid="{00000000-0004-0000-0E00-000028000000}"/>
    <hyperlink ref="U56" r:id="rId42" xr:uid="{00000000-0004-0000-0E00-000029000000}"/>
    <hyperlink ref="U57" r:id="rId43" xr:uid="{00000000-0004-0000-0E00-00002A000000}"/>
    <hyperlink ref="U58" r:id="rId44" xr:uid="{00000000-0004-0000-0E00-00002B000000}"/>
    <hyperlink ref="U59" r:id="rId45" xr:uid="{00000000-0004-0000-0E00-00002C000000}"/>
    <hyperlink ref="U60" r:id="rId46" xr:uid="{00000000-0004-0000-0E00-00002D000000}"/>
    <hyperlink ref="U55" r:id="rId47" xr:uid="{00000000-0004-0000-0E00-00002E000000}"/>
    <hyperlink ref="U35" r:id="rId48" xr:uid="{00000000-0004-0000-0E00-00002F000000}"/>
    <hyperlink ref="U34" r:id="rId49" xr:uid="{00000000-0004-0000-0E00-000030000000}"/>
    <hyperlink ref="U32" r:id="rId50" xr:uid="{00000000-0004-0000-0E00-000031000000}"/>
    <hyperlink ref="U33" r:id="rId51" xr:uid="{00000000-0004-0000-0E00-000032000000}"/>
  </hyperlinks>
  <printOptions gridLines="1"/>
  <pageMargins left="0.5" right="0.5" top="0.5" bottom="0.5" header="0.5" footer="0.5"/>
  <pageSetup scale="54" fitToHeight="2" orientation="landscape" horizontalDpi="300" verticalDpi="300" r:id="rId52"/>
  <headerFooter alignWithMargins="0">
    <oddFooter>&amp;R&amp;P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
    <tabColor rgb="FFFF0000"/>
  </sheetPr>
  <dimension ref="A1:AH101"/>
  <sheetViews>
    <sheetView topLeftCell="A5" zoomScale="90" zoomScaleNormal="90" workbookViewId="0">
      <selection activeCell="F1" sqref="F1:H1"/>
    </sheetView>
  </sheetViews>
  <sheetFormatPr defaultRowHeight="12" x14ac:dyDescent="0.2"/>
  <cols>
    <col min="1" max="1" width="10.42578125" style="38" customWidth="1"/>
    <col min="2" max="2" width="6.85546875" style="39" bestFit="1" customWidth="1"/>
    <col min="3" max="3" width="52.42578125" style="18" bestFit="1" customWidth="1"/>
    <col min="4" max="4" width="12.85546875" style="43" customWidth="1"/>
    <col min="5" max="5" width="22.42578125" style="38" bestFit="1" customWidth="1"/>
    <col min="6" max="6" width="12.7109375" style="38" customWidth="1"/>
    <col min="7" max="8" width="12.7109375" style="40" customWidth="1"/>
    <col min="9" max="9" width="12" style="38" bestFit="1" customWidth="1"/>
    <col min="10" max="10" width="12.85546875" style="38" customWidth="1"/>
    <col min="11" max="12" width="11.42578125" style="41" customWidth="1"/>
    <col min="13" max="14" width="11.42578125" style="42" customWidth="1"/>
    <col min="15" max="15" width="12" style="43" bestFit="1" customWidth="1"/>
    <col min="16" max="16" width="12.85546875" style="43" customWidth="1"/>
    <col min="17" max="17" width="4.85546875" style="38" bestFit="1" customWidth="1"/>
    <col min="18" max="18" width="3.140625" style="38" bestFit="1" customWidth="1"/>
    <col min="19" max="19" width="10.5703125" style="38" customWidth="1"/>
    <col min="20" max="20" width="10.85546875" style="38" bestFit="1" customWidth="1"/>
    <col min="21" max="21" width="70.85546875" style="38" bestFit="1" customWidth="1"/>
    <col min="22" max="27" width="9.140625" style="38"/>
    <col min="28" max="28" width="9.140625" style="38" customWidth="1"/>
    <col min="29" max="29" width="9.140625" style="106" customWidth="1"/>
    <col min="30" max="30" width="25.85546875" style="38" customWidth="1"/>
    <col min="31" max="31" width="9.140625" style="38" customWidth="1"/>
    <col min="32" max="16384" width="9.140625" style="38"/>
  </cols>
  <sheetData>
    <row r="1" spans="1:32" s="93" customFormat="1" ht="24.95" customHeight="1" thickBot="1" x14ac:dyDescent="0.25">
      <c r="A1" s="553" t="str">
        <f>CWSOutcomes_CompareToBaseline!A1</f>
        <v>CWS Outcomes System Summary for the Northern Region--v1231</v>
      </c>
      <c r="B1" s="554"/>
      <c r="C1" s="554"/>
      <c r="D1" s="561"/>
      <c r="E1" s="92" t="s">
        <v>86</v>
      </c>
      <c r="F1" s="562" t="s">
        <v>581</v>
      </c>
      <c r="G1" s="562"/>
      <c r="H1" s="562"/>
      <c r="I1" s="564" t="s">
        <v>178</v>
      </c>
      <c r="J1" s="564"/>
      <c r="K1" s="565" t="str">
        <f>IFERROR(IF(VALUE(L2)&lt;=0,"Comparison same or earlier than Baseline: please reset","Current selections = "&amp;IF(RIGHT(L2,2)=".0",LEFT(L2,LEN(L2)-2),L2)&amp;"-year span"),"")</f>
        <v>Current selections = 5-year span</v>
      </c>
      <c r="L1" s="152"/>
      <c r="M1" s="152">
        <f>MATCH(F1,AD5:AD104,0)</f>
        <v>76</v>
      </c>
      <c r="N1" s="59"/>
      <c r="O1" s="59"/>
      <c r="P1" s="59"/>
      <c r="Q1" s="59"/>
      <c r="R1" s="59"/>
      <c r="S1" s="243">
        <f>MATCH(F1,AD5:AD100,0)+1</f>
        <v>77</v>
      </c>
      <c r="T1" s="59"/>
      <c r="U1" s="49" t="s">
        <v>445</v>
      </c>
      <c r="AC1" s="104"/>
    </row>
    <row r="2" spans="1:32" s="93" customFormat="1" ht="24.95" customHeight="1" x14ac:dyDescent="0.2">
      <c r="A2" s="553" t="str">
        <f>CWSOutcomes_CompareToBaseline!A2</f>
        <v>Agency: Child Welfare. Report publication: Jan 2024. Data extract: Q3 2023.</v>
      </c>
      <c r="B2" s="554"/>
      <c r="C2" s="554"/>
      <c r="D2" s="561"/>
      <c r="E2" s="92" t="s">
        <v>146</v>
      </c>
      <c r="F2" s="563" t="s">
        <v>1009</v>
      </c>
      <c r="G2" s="563"/>
      <c r="H2" s="563"/>
      <c r="I2" s="564" t="s">
        <v>179</v>
      </c>
      <c r="J2" s="564"/>
      <c r="K2" s="565"/>
      <c r="L2" s="242" t="str">
        <f>TEXT((MATCH(F2,AD5:AD100,0)-MATCH(F1,AD5:AD100,0))/4,"0.0#")</f>
        <v>5.0</v>
      </c>
      <c r="M2" s="153">
        <f>MATCH(F2,AD5:AD104,0)</f>
        <v>96</v>
      </c>
      <c r="N2" s="60"/>
      <c r="O2" s="60"/>
      <c r="P2" s="60"/>
      <c r="Q2" s="60"/>
      <c r="S2" s="244">
        <f>MATCH(F2,AD5:AD100,0)+1</f>
        <v>97</v>
      </c>
      <c r="T2" s="60"/>
      <c r="U2" s="275" t="s">
        <v>671</v>
      </c>
      <c r="AC2" s="104"/>
    </row>
    <row r="3" spans="1:32" s="19" customFormat="1" ht="9" thickBot="1" x14ac:dyDescent="0.2">
      <c r="B3" s="20"/>
      <c r="C3" s="114"/>
      <c r="D3" s="24"/>
      <c r="F3" s="21"/>
      <c r="G3" s="21"/>
      <c r="K3" s="22"/>
      <c r="L3" s="22"/>
      <c r="M3" s="23"/>
      <c r="N3" s="23"/>
      <c r="O3" s="24"/>
      <c r="P3" s="24"/>
      <c r="AC3" s="105"/>
    </row>
    <row r="4" spans="1:32" ht="54.95" customHeight="1" thickTop="1" thickBot="1" x14ac:dyDescent="0.25">
      <c r="A4" s="262" t="s">
        <v>42</v>
      </c>
      <c r="B4" s="26" t="s">
        <v>175</v>
      </c>
      <c r="C4" s="115" t="s">
        <v>43</v>
      </c>
      <c r="D4" s="145" t="s">
        <v>740</v>
      </c>
      <c r="E4" s="146" t="s">
        <v>231</v>
      </c>
      <c r="F4" s="147" t="s">
        <v>230</v>
      </c>
      <c r="G4" s="148" t="s">
        <v>45</v>
      </c>
      <c r="H4" s="148" t="s">
        <v>46</v>
      </c>
      <c r="I4" s="147" t="s">
        <v>161</v>
      </c>
      <c r="J4" s="120" t="s">
        <v>508</v>
      </c>
      <c r="K4" s="146" t="s">
        <v>81</v>
      </c>
      <c r="L4" s="147" t="s">
        <v>82</v>
      </c>
      <c r="M4" s="148" t="s">
        <v>83</v>
      </c>
      <c r="N4" s="148" t="s">
        <v>84</v>
      </c>
      <c r="O4" s="149" t="s">
        <v>180</v>
      </c>
      <c r="P4" s="120" t="s">
        <v>509</v>
      </c>
      <c r="Q4" s="221" t="s">
        <v>432</v>
      </c>
      <c r="R4" s="559" t="str">
        <f>IFERROR(IF(RIGHT(L2,2)=".0",LEFT(L2,LEN(L2)-2),L2)&amp;"-year percent change","Percent Change")&amp;CHAR(179)</f>
        <v>5-year percent change³</v>
      </c>
      <c r="S4" s="560"/>
      <c r="T4" s="222" t="s">
        <v>446</v>
      </c>
      <c r="U4" s="27" t="s">
        <v>51</v>
      </c>
      <c r="W4" s="95"/>
      <c r="X4" s="95"/>
      <c r="Y4" s="95"/>
      <c r="Z4" s="95"/>
      <c r="AA4" s="95"/>
      <c r="AB4" s="95"/>
      <c r="AD4" s="38" t="s">
        <v>85</v>
      </c>
    </row>
    <row r="5" spans="1:32" ht="12.75" customHeight="1" thickTop="1" x14ac:dyDescent="0.2">
      <c r="A5" s="7" t="s">
        <v>260</v>
      </c>
      <c r="B5" s="8" t="s">
        <v>52</v>
      </c>
      <c r="C5" s="9" t="s">
        <v>665</v>
      </c>
      <c r="D5" s="62" t="s">
        <v>55</v>
      </c>
      <c r="E5" s="3">
        <f ca="1">INDIRECT(ADDRESS(ROW(),$M$1+1,1,1,"StartDates"))</f>
        <v>42736</v>
      </c>
      <c r="F5" s="2">
        <f ca="1">INDIRECT(ADDRESS(ROW(),$M$1+1,1,1,"EndDates"))</f>
        <v>43100</v>
      </c>
      <c r="G5" s="61">
        <f ca="1">INDIRECT(ADDRESS(ROW(),$M$1+1,1,1,"Numerators"))</f>
        <v>53398</v>
      </c>
      <c r="H5" s="61">
        <f ca="1">INDIRECT(ADDRESS(ROW(),$M$1+1,1,1,"Denominators"))</f>
        <v>817966</v>
      </c>
      <c r="I5" s="62">
        <f ca="1">IF(OR(H5=0,INDIRECT(ADDRESS(ROW(),$M$1+1,1,1,"Performance"))="N.A."),"N.A.",IF(INDIRECT(ADDRESS(ROW(),$M$1+1,1,1,"Performance"))="***","***",ROUND(INDIRECT(ADDRESS(ROW(),$M$1+1,1,1,"Performance")),1)))</f>
        <v>65.3</v>
      </c>
      <c r="J5" s="62" t="s">
        <v>55</v>
      </c>
      <c r="K5" s="100">
        <f t="shared" ref="K5:K18" ca="1" si="0">INDIRECT(ADDRESS(ROW(),$M$2+1,1,1,"StartDates"))</f>
        <v>44562</v>
      </c>
      <c r="L5" s="101">
        <f t="shared" ref="L5:L18" ca="1" si="1">INDIRECT(ADDRESS(ROW(),$M$2+1,1,1,"EndDates"))</f>
        <v>44926</v>
      </c>
      <c r="M5" s="61">
        <f t="shared" ref="M5:M18" ca="1" si="2">INDIRECT(ADDRESS(ROW(),$M$2+1,1,1,"Numerators"))</f>
        <v>52161</v>
      </c>
      <c r="N5" s="61">
        <f t="shared" ref="N5:N18" ca="1" si="3">INDIRECT(ADDRESS(ROW(),$M$2+1,1,1,"Denominators"))</f>
        <v>801595</v>
      </c>
      <c r="O5" s="62">
        <f ca="1">IF(OR(N5=0,INDIRECT(ADDRESS(ROW(),$M$2+1,1,1,"Performance"))="N.A."),"N.A.",IF(INDIRECT(ADDRESS(ROW(),$M$2+1,1,1,"Performance"))="***","***",ROUND(INDIRECT(ADDRESS(ROW(),$M$2+1,1,1,"Performance")),1)))</f>
        <v>65.099999999999994</v>
      </c>
      <c r="P5" s="62" t="s">
        <v>55</v>
      </c>
      <c r="Q5" s="223" t="s">
        <v>433</v>
      </c>
      <c r="R5" s="224" t="str">
        <f ca="1">IFERROR(IF(S5="N.A.","x",IF(S5&gt;0,"&gt;",IF(S5&lt;0,"&lt;","x"))),"")</f>
        <v>&lt;</v>
      </c>
      <c r="S5" s="225">
        <f ca="1">IF(O5="N.A.","N.A.",IFERROR((INDEX(Numerators,ROW(),S$2)/INDEX(Denominators,ROW(),S$2))/(INDEX(Numerators,ROW(),S$1)/INDEX(Denominators,ROW(),S$1))-1,
IFERROR((INDEX(Performance,ROW(),S$2)/INDEX(Performance,ROW(),S$1))-1,
"N.A.")))</f>
        <v>-3.21574309364836E-3</v>
      </c>
      <c r="T5" s="226">
        <f ca="1">IFERROR(IF(N5=0,"N.A.",M5-G5/H5*N5),"N.A.")</f>
        <v>-168.27751275725313</v>
      </c>
      <c r="U5" s="279" t="s">
        <v>653</v>
      </c>
      <c r="V5" s="125"/>
      <c r="W5" s="95"/>
      <c r="X5" s="95"/>
      <c r="Y5" s="95"/>
      <c r="Z5" s="174"/>
      <c r="AA5" s="175"/>
      <c r="AB5" s="174"/>
      <c r="AC5" s="106">
        <v>-14</v>
      </c>
      <c r="AD5" s="38" t="s">
        <v>87</v>
      </c>
    </row>
    <row r="6" spans="1:32" ht="12.75" customHeight="1" x14ac:dyDescent="0.2">
      <c r="A6" s="10" t="s">
        <v>262</v>
      </c>
      <c r="B6" s="11" t="s">
        <v>52</v>
      </c>
      <c r="C6" s="12" t="s">
        <v>663</v>
      </c>
      <c r="D6" s="71" t="s">
        <v>55</v>
      </c>
      <c r="E6" s="68">
        <f t="shared" ref="E6:E18" ca="1" si="4">INDIRECT(ADDRESS(ROW(),$M$1+1,1,1,"StartDates"))</f>
        <v>42736</v>
      </c>
      <c r="F6" s="69">
        <f t="shared" ref="F6:F18" ca="1" si="5">INDIRECT(ADDRESS(ROW(),$M$1+1,1,1,"EndDates"))</f>
        <v>43100</v>
      </c>
      <c r="G6" s="70">
        <f t="shared" ref="G6:G18" ca="1" si="6">INDIRECT(ADDRESS(ROW(),$M$1+1,1,1,"Numerators"))</f>
        <v>32889</v>
      </c>
      <c r="H6" s="70">
        <f t="shared" ref="H6:H18" ca="1" si="7">INDIRECT(ADDRESS(ROW(),$M$1+1,1,1,"Denominators"))</f>
        <v>817966</v>
      </c>
      <c r="I6" s="71">
        <f ca="1">IF(OR(H6=0,INDIRECT(ADDRESS(ROW(),$M$1+1,1,1,"Performance"))="N.A."),"N.A.",IF(INDIRECT(ADDRESS(ROW(),$M$1+1,1,1,"Performance"))="***","***",ROUND(INDIRECT(ADDRESS(ROW(),$M$1+1,1,1,"Performance")),1)))</f>
        <v>40.200000000000003</v>
      </c>
      <c r="J6" s="71" t="s">
        <v>55</v>
      </c>
      <c r="K6" s="102">
        <f t="shared" ca="1" si="0"/>
        <v>44562</v>
      </c>
      <c r="L6" s="103">
        <f t="shared" ca="1" si="1"/>
        <v>44926</v>
      </c>
      <c r="M6" s="70">
        <f t="shared" ca="1" si="2"/>
        <v>28382</v>
      </c>
      <c r="N6" s="70">
        <f t="shared" ca="1" si="3"/>
        <v>801595</v>
      </c>
      <c r="O6" s="71">
        <f ca="1">IF(OR(N6=0,INDIRECT(ADDRESS(ROW(),$M$2+1,1,1,"Performance"))="N.A."),"N.A.",IF(INDIRECT(ADDRESS(ROW(),$M$2+1,1,1,"Performance"))="***","***",ROUND(INDIRECT(ADDRESS(ROW(),$M$2+1,1,1,"Performance")),1)))</f>
        <v>35.4</v>
      </c>
      <c r="P6" s="71" t="s">
        <v>55</v>
      </c>
      <c r="Q6" s="227" t="s">
        <v>433</v>
      </c>
      <c r="R6" s="228" t="str">
        <f t="shared" ref="R6:R49" ca="1" si="8">IFERROR(IF(S6="N.A.","x",IF(S6&gt;0,"&gt;",IF(S6&lt;0,"&lt;","x"))),"")</f>
        <v>&lt;</v>
      </c>
      <c r="S6" s="229">
        <f ca="1">IF(O6="N.A.","N.A.",IFERROR((INDEX(Numerators,ROW(),S$2)/INDEX(Denominators,ROW(),S$2))/(INDEX(Numerators,ROW(),S$1)/INDEX(Denominators,ROW(),S$1))-1,
IFERROR((INDEX(Performance,ROW(),S$2)/INDEX(Performance,ROW(),S$1))-1,
"N.A.")))</f>
        <v>-0.11941237245504988</v>
      </c>
      <c r="T6" s="230">
        <f ca="1">IFERROR(IF(N6=0,"N.A.",M6-G6/H6*N6),"N.A.")</f>
        <v>-3848.7503673746833</v>
      </c>
      <c r="U6" s="279" t="s">
        <v>664</v>
      </c>
      <c r="V6" s="125"/>
      <c r="W6" s="95"/>
      <c r="X6" s="95"/>
      <c r="Y6" s="95"/>
      <c r="Z6" s="174"/>
      <c r="AA6" s="175"/>
      <c r="AB6" s="174"/>
      <c r="AC6" s="106">
        <v>-13</v>
      </c>
      <c r="AD6" s="38" t="s">
        <v>88</v>
      </c>
    </row>
    <row r="7" spans="1:32" ht="12.75" customHeight="1" x14ac:dyDescent="0.2">
      <c r="A7" s="10" t="s">
        <v>264</v>
      </c>
      <c r="B7" s="11" t="s">
        <v>52</v>
      </c>
      <c r="C7" s="12" t="s">
        <v>248</v>
      </c>
      <c r="D7" s="71" t="s">
        <v>55</v>
      </c>
      <c r="E7" s="68">
        <f t="shared" ca="1" si="4"/>
        <v>42736</v>
      </c>
      <c r="F7" s="69">
        <f t="shared" ca="1" si="5"/>
        <v>43100</v>
      </c>
      <c r="G7" s="70">
        <f t="shared" ca="1" si="6"/>
        <v>8744</v>
      </c>
      <c r="H7" s="70">
        <f t="shared" ca="1" si="7"/>
        <v>817966</v>
      </c>
      <c r="I7" s="71">
        <f ca="1">IF(OR(H7=0,INDIRECT(ADDRESS(ROW(),$M$1+1,1,1,"Performance"))="N.A."),"N.A.",IF(INDIRECT(ADDRESS(ROW(),$M$1+1,1,1,"Performance"))="***","***",ROUND(INDIRECT(ADDRESS(ROW(),$M$1+1,1,1,"Performance")),1)))</f>
        <v>10.7</v>
      </c>
      <c r="J7" s="71" t="s">
        <v>55</v>
      </c>
      <c r="K7" s="102">
        <f t="shared" ca="1" si="0"/>
        <v>44562</v>
      </c>
      <c r="L7" s="103">
        <f t="shared" ca="1" si="1"/>
        <v>44926</v>
      </c>
      <c r="M7" s="70">
        <f t="shared" ca="1" si="2"/>
        <v>5985</v>
      </c>
      <c r="N7" s="70">
        <f t="shared" ca="1" si="3"/>
        <v>801595</v>
      </c>
      <c r="O7" s="71">
        <f ca="1">IF(OR(N7=0,INDIRECT(ADDRESS(ROW(),$M$2+1,1,1,"Performance"))="N.A."),"N.A.",IF(INDIRECT(ADDRESS(ROW(),$M$2+1,1,1,"Performance"))="***","***",ROUND(INDIRECT(ADDRESS(ROW(),$M$2+1,1,1,"Performance")),1)))</f>
        <v>7.5</v>
      </c>
      <c r="P7" s="71" t="s">
        <v>55</v>
      </c>
      <c r="Q7" s="227" t="s">
        <v>433</v>
      </c>
      <c r="R7" s="228" t="str">
        <f t="shared" ca="1" si="8"/>
        <v>&lt;</v>
      </c>
      <c r="S7" s="229">
        <f ca="1">IF(O7="N.A.","N.A.",IFERROR((INDEX(Numerators,ROW(),S$2)/INDEX(Denominators,ROW(),S$2))/(INDEX(Numerators,ROW(),S$1)/INDEX(Denominators,ROW(),S$1))-1,
IFERROR((INDEX(Performance,ROW(),S$2)/INDEX(Performance,ROW(),S$1))-1,
"N.A.")))</f>
        <v>-0.30155171042875084</v>
      </c>
      <c r="T7" s="230">
        <f ca="1">IFERROR(IF(N7=0,"N.A.",M7-G7/H7*N7),"N.A.")</f>
        <v>-2583.9951416073527</v>
      </c>
      <c r="U7" s="279" t="s">
        <v>654</v>
      </c>
      <c r="V7" s="125"/>
      <c r="W7" s="95"/>
      <c r="X7" s="95"/>
      <c r="Y7" s="95"/>
      <c r="Z7" s="174"/>
      <c r="AA7" s="175"/>
      <c r="AB7" s="174"/>
      <c r="AC7" s="106">
        <v>-12</v>
      </c>
      <c r="AD7" s="38" t="s">
        <v>89</v>
      </c>
    </row>
    <row r="8" spans="1:32" ht="12.75" customHeight="1" x14ac:dyDescent="0.2">
      <c r="A8" s="10" t="s">
        <v>266</v>
      </c>
      <c r="B8" s="11" t="s">
        <v>52</v>
      </c>
      <c r="C8" s="12" t="s">
        <v>249</v>
      </c>
      <c r="D8" s="71" t="s">
        <v>55</v>
      </c>
      <c r="E8" s="68">
        <f t="shared" ca="1" si="4"/>
        <v>42736</v>
      </c>
      <c r="F8" s="69">
        <f t="shared" ca="1" si="5"/>
        <v>43100</v>
      </c>
      <c r="G8" s="70">
        <f t="shared" ca="1" si="6"/>
        <v>3565</v>
      </c>
      <c r="H8" s="70">
        <f t="shared" ca="1" si="7"/>
        <v>817966</v>
      </c>
      <c r="I8" s="71">
        <f ca="1">IF(OR(H8=0,INDIRECT(ADDRESS(ROW(),$M$1+1,1,1,"Performance"))="N.A."),"N.A.",IF(INDIRECT(ADDRESS(ROW(),$M$1+1,1,1,"Performance"))="***","***",ROUND(INDIRECT(ADDRESS(ROW(),$M$1+1,1,1,"Performance")),1)))</f>
        <v>4.4000000000000004</v>
      </c>
      <c r="J8" s="71" t="s">
        <v>55</v>
      </c>
      <c r="K8" s="102">
        <f t="shared" ca="1" si="0"/>
        <v>44562</v>
      </c>
      <c r="L8" s="103">
        <f t="shared" ca="1" si="1"/>
        <v>44926</v>
      </c>
      <c r="M8" s="70">
        <f t="shared" ca="1" si="2"/>
        <v>2492</v>
      </c>
      <c r="N8" s="70">
        <f t="shared" ca="1" si="3"/>
        <v>801595</v>
      </c>
      <c r="O8" s="71">
        <f ca="1">IF(OR(N8=0,INDIRECT(ADDRESS(ROW(),$M$2+1,1,1,"Performance"))="N.A."),"N.A.",IF(INDIRECT(ADDRESS(ROW(),$M$2+1,1,1,"Performance"))="***","***",ROUND(INDIRECT(ADDRESS(ROW(),$M$2+1,1,1,"Performance")),1)))</f>
        <v>3.1</v>
      </c>
      <c r="P8" s="71" t="s">
        <v>55</v>
      </c>
      <c r="Q8" s="227" t="s">
        <v>433</v>
      </c>
      <c r="R8" s="228" t="str">
        <f t="shared" ca="1" si="8"/>
        <v>&lt;</v>
      </c>
      <c r="S8" s="229">
        <f ca="1">IF(O8="N.A.","N.A.",IFERROR((INDEX(Numerators,ROW(),S$2)/INDEX(Denominators,ROW(),S$2))/(INDEX(Numerators,ROW(),S$1)/INDEX(Denominators,ROW(),S$1))-1,
IFERROR((INDEX(Performance,ROW(),S$2)/INDEX(Performance,ROW(),S$1))-1,
"N.A.")))</f>
        <v>-0.28670569573651672</v>
      </c>
      <c r="T8" s="230">
        <f ca="1">IFERROR(IF(N8=0,"N.A.",M8-G8/H8*N8),"N.A.")</f>
        <v>-1001.6490942166301</v>
      </c>
      <c r="U8" s="279" t="s">
        <v>587</v>
      </c>
      <c r="V8" s="125"/>
      <c r="W8" s="95"/>
      <c r="X8" s="95"/>
      <c r="Y8" s="95"/>
      <c r="Z8" s="174"/>
      <c r="AA8" s="175"/>
      <c r="AB8" s="174"/>
      <c r="AC8" s="106">
        <v>-11</v>
      </c>
      <c r="AD8" s="38" t="s">
        <v>90</v>
      </c>
    </row>
    <row r="9" spans="1:32" ht="12.75" customHeight="1" thickBot="1" x14ac:dyDescent="0.25">
      <c r="A9" s="13" t="s">
        <v>659</v>
      </c>
      <c r="B9" s="14" t="s">
        <v>52</v>
      </c>
      <c r="C9" s="15" t="s">
        <v>250</v>
      </c>
      <c r="D9" s="78" t="s">
        <v>55</v>
      </c>
      <c r="E9" s="4">
        <f t="shared" ca="1" si="4"/>
        <v>43282</v>
      </c>
      <c r="F9" s="5">
        <f t="shared" ca="1" si="5"/>
        <v>43282</v>
      </c>
      <c r="G9" s="77">
        <f t="shared" ca="1" si="6"/>
        <v>5856</v>
      </c>
      <c r="H9" s="77">
        <f t="shared" ca="1" si="7"/>
        <v>816922</v>
      </c>
      <c r="I9" s="78">
        <f ca="1">IF(OR(H9=0,INDIRECT(ADDRESS(ROW(),$M$1+1,1,1,"Performance"))="N.A."),"N.A.",IF(INDIRECT(ADDRESS(ROW(),$M$1+1,1,1,"Performance"))="***","***",ROUND(INDIRECT(ADDRESS(ROW(),$M$1+1,1,1,"Performance")),1)))</f>
        <v>7.2</v>
      </c>
      <c r="J9" s="78" t="s">
        <v>55</v>
      </c>
      <c r="K9" s="79">
        <f t="shared" ca="1" si="0"/>
        <v>45108</v>
      </c>
      <c r="L9" s="80">
        <f t="shared" ca="1" si="1"/>
        <v>45108</v>
      </c>
      <c r="M9" s="77">
        <f t="shared" ca="1" si="2"/>
        <v>4156</v>
      </c>
      <c r="N9" s="77">
        <f t="shared" ca="1" si="3"/>
        <v>799737</v>
      </c>
      <c r="O9" s="78">
        <f ca="1">IF(OR(N9=0,INDIRECT(ADDRESS(ROW(),$M$2+1,1,1,"Performance"))="N.A."),"N.A.",IF(INDIRECT(ADDRESS(ROW(),$M$2+1,1,1,"Performance"))="***","***",ROUND(INDIRECT(ADDRESS(ROW(),$M$2+1,1,1,"Performance")),1)))</f>
        <v>5.2</v>
      </c>
      <c r="P9" s="81" t="s">
        <v>55</v>
      </c>
      <c r="Q9" s="231" t="s">
        <v>433</v>
      </c>
      <c r="R9" s="232" t="str">
        <f t="shared" ca="1" si="8"/>
        <v>&lt;</v>
      </c>
      <c r="S9" s="233">
        <f ca="1">IF(O9="N.A.","N.A.",IFERROR((INDEX(Numerators,ROW(),S$2)/INDEX(Denominators,ROW(),S$2))/(INDEX(Numerators,ROW(),S$1)/INDEX(Denominators,ROW(),S$1))-1,
IFERROR((INDEX(Performance,ROW(),S$2)/INDEX(Performance,ROW(),S$1))-1,
"N.A.")))</f>
        <v>-0.27505030154346299</v>
      </c>
      <c r="T9" s="234">
        <f ca="1">IFERROR(IF(N9=0,"N.A.",M9-G9/H9*N9),"N.A.")</f>
        <v>-1576.8115438193608</v>
      </c>
      <c r="U9" s="279" t="s">
        <v>588</v>
      </c>
      <c r="V9" s="125"/>
      <c r="W9" s="95"/>
      <c r="X9" s="95"/>
      <c r="Y9" s="135"/>
      <c r="Z9" s="174"/>
      <c r="AA9" s="176"/>
      <c r="AB9" s="174"/>
      <c r="AC9" s="106">
        <v>-10</v>
      </c>
      <c r="AD9" s="38" t="s">
        <v>91</v>
      </c>
    </row>
    <row r="10" spans="1:32" ht="12.75" customHeight="1" thickTop="1" x14ac:dyDescent="0.2">
      <c r="A10" s="324" t="s">
        <v>867</v>
      </c>
      <c r="B10" s="327" t="s">
        <v>867</v>
      </c>
      <c r="C10" s="116" t="s">
        <v>501</v>
      </c>
      <c r="D10" s="62" t="s">
        <v>867</v>
      </c>
      <c r="E10" s="3" t="s">
        <v>867</v>
      </c>
      <c r="F10" s="2" t="s">
        <v>867</v>
      </c>
      <c r="G10" s="61" t="s">
        <v>867</v>
      </c>
      <c r="H10" s="61" t="s">
        <v>867</v>
      </c>
      <c r="I10" s="71" t="s">
        <v>867</v>
      </c>
      <c r="J10" s="72" t="s">
        <v>867</v>
      </c>
      <c r="K10" s="3" t="s">
        <v>867</v>
      </c>
      <c r="L10" s="87" t="s">
        <v>867</v>
      </c>
      <c r="M10" s="61" t="s">
        <v>867</v>
      </c>
      <c r="N10" s="61" t="s">
        <v>867</v>
      </c>
      <c r="O10" s="62" t="s">
        <v>867</v>
      </c>
      <c r="P10" s="72" t="s">
        <v>867</v>
      </c>
      <c r="Q10" s="326" t="s">
        <v>867</v>
      </c>
      <c r="R10" s="61" t="s">
        <v>867</v>
      </c>
      <c r="S10" s="225" t="s">
        <v>867</v>
      </c>
      <c r="T10" s="226" t="s">
        <v>867</v>
      </c>
      <c r="U10" s="325" t="s">
        <v>867</v>
      </c>
      <c r="V10" s="125"/>
      <c r="W10" s="95"/>
      <c r="X10" s="95"/>
      <c r="Y10" s="95"/>
      <c r="Z10" s="174"/>
      <c r="AA10" s="175"/>
      <c r="AB10" s="174"/>
      <c r="AC10" s="106">
        <v>-9</v>
      </c>
      <c r="AD10" s="38" t="s">
        <v>92</v>
      </c>
    </row>
    <row r="11" spans="1:32" ht="12.75" customHeight="1" x14ac:dyDescent="0.2">
      <c r="A11" s="10" t="s">
        <v>706</v>
      </c>
      <c r="B11" s="11" t="s">
        <v>166</v>
      </c>
      <c r="C11" s="109" t="s">
        <v>546</v>
      </c>
      <c r="D11" s="260">
        <v>9.07</v>
      </c>
      <c r="E11" s="68">
        <f t="shared" ca="1" si="4"/>
        <v>43009</v>
      </c>
      <c r="F11" s="69">
        <f t="shared" ca="1" si="5"/>
        <v>43373</v>
      </c>
      <c r="G11" s="70">
        <f t="shared" ca="1" si="6"/>
        <v>168</v>
      </c>
      <c r="H11" s="70">
        <f t="shared" ca="1" si="7"/>
        <v>1849745</v>
      </c>
      <c r="I11" s="272">
        <f ca="1">IF(OR(H11=0,INDIRECT(ADDRESS(ROW(),$M$1+1,1,1,"Performance"))="N.A."),"N.A.",IF(INDIRECT(ADDRESS(ROW(),$M$1+1,1,1,"Performance"))="***","***",ROUND(INDIRECT(ADDRESS(ROW(),$M$1+1,1,1,"Performance")),2)))</f>
        <v>9.08</v>
      </c>
      <c r="J11" s="72">
        <f ca="1">IF(I11="***","***",IF(AND(I11=0,$Q11="&lt;"),"&gt;100",IF(OR(I11="N.A.",H11=0),"N.A.",IF($Q11="&lt;",100*IF(G11="N.A.",$D11/I11,$D11/(100000*G11/H11)),100*IF(G11="N.A.",I11/$D11,(100000*G11/H11)/$D11)))))</f>
        <v>99.864209226190482</v>
      </c>
      <c r="K11" s="89">
        <f t="shared" ca="1" si="0"/>
        <v>44835</v>
      </c>
      <c r="L11" s="89">
        <f t="shared" ca="1" si="1"/>
        <v>45199</v>
      </c>
      <c r="M11" s="70">
        <f t="shared" ca="1" si="2"/>
        <v>49</v>
      </c>
      <c r="N11" s="70">
        <f t="shared" ca="1" si="3"/>
        <v>1267660</v>
      </c>
      <c r="O11" s="272">
        <f ca="1">IF(OR(N11=0,INDIRECT(ADDRESS(ROW(),$M$2+1,1,1,"Performance"))="N.A."),"N.A.",IF(INDIRECT(ADDRESS(ROW(),$M$2+1,1,1,"Performance"))="***","***",ROUND(INDIRECT(ADDRESS(ROW(),$M$2+1,1,1,"Performance")),2)))</f>
        <v>3.87</v>
      </c>
      <c r="P11" s="72">
        <f ca="1">IF(O11="***","***",IF(AND(O11=0,$Q11="&lt;"),"&gt;100",IF(OR(O11="N.A.",N11=0),"N.A.",IF($Q11="&lt;",100*IF(M11="N.A.",$D11/O11,$D11/(100000*M11/N11)),100*IF(M11="N.A.",O11/$D11,(100000*M11/N11)/$D11)))))</f>
        <v>234.64645306122449</v>
      </c>
      <c r="Q11" s="227" t="s">
        <v>433</v>
      </c>
      <c r="R11" s="228" t="str">
        <f t="shared" ca="1" si="8"/>
        <v>&lt;</v>
      </c>
      <c r="S11" s="229">
        <f ca="1">IF(O11="N.A.","N.A.",IFERROR((INDEX(Numerators,ROW(),S$2)/INDEX(Denominators,ROW(),S$2))/(INDEX(Numerators,ROW(),S$1)/INDEX(Denominators,ROW(),S$1))-1,
IFERROR((INDEX(Performance,ROW(),S$2)/INDEX(Performance,ROW(),S$1))-1,
"N.A.")))</f>
        <v>-0.57440563058443639</v>
      </c>
      <c r="T11" s="230">
        <f ca="1">IFERROR(IF(N11=0,"N.A.",M11-G11/H11*N11),"N.A.")</f>
        <v>-66.133102130293636</v>
      </c>
      <c r="U11" s="279" t="s">
        <v>714</v>
      </c>
      <c r="V11" s="125"/>
      <c r="W11" s="95"/>
      <c r="X11" s="95"/>
      <c r="Y11" s="95"/>
      <c r="Z11" s="174"/>
      <c r="AA11" s="175"/>
      <c r="AB11" s="174"/>
      <c r="AC11" s="106">
        <v>-8</v>
      </c>
      <c r="AD11" s="38" t="s">
        <v>93</v>
      </c>
    </row>
    <row r="12" spans="1:32" s="137" customFormat="1" ht="12.75" customHeight="1" thickBot="1" x14ac:dyDescent="0.25">
      <c r="A12" s="13" t="s">
        <v>707</v>
      </c>
      <c r="B12" s="14" t="s">
        <v>166</v>
      </c>
      <c r="C12" s="110" t="s">
        <v>547</v>
      </c>
      <c r="D12" s="78">
        <v>9.6999999999999993</v>
      </c>
      <c r="E12" s="4">
        <f t="shared" ca="1" si="4"/>
        <v>42644</v>
      </c>
      <c r="F12" s="5">
        <f t="shared" ca="1" si="5"/>
        <v>43008</v>
      </c>
      <c r="G12" s="77">
        <f t="shared" ca="1" si="6"/>
        <v>907</v>
      </c>
      <c r="H12" s="77">
        <f t="shared" ca="1" si="7"/>
        <v>8187</v>
      </c>
      <c r="I12" s="78">
        <f ca="1">IF(OR(H12=0,INDIRECT(ADDRESS(ROW(),$M$1+1,1,1,"Performance"))="N.A."),"N.A.",IF(INDIRECT(ADDRESS(ROW(),$M$1+1,1,1,"Performance"))="***","***",ROUND(INDIRECT(ADDRESS(ROW(),$M$1+1,1,1,"Performance")),1)))</f>
        <v>11.1</v>
      </c>
      <c r="J12" s="81">
        <f ca="1">(IF(I12="***","***",IF(AND(I12=0,$Q12="&lt;"),"&gt;100",IF(OR(I12="N.A.",H12=0),"N.A.",IF($Q12="&lt;",100*IF(G12="N.A.",$D12/I12,$D12/(100*G12/H12)),100*IF(G12="N.A.",I12/$D12,(100*G12/H12)/$D12))))))</f>
        <v>87.556670341786102</v>
      </c>
      <c r="K12" s="80">
        <f t="shared" ca="1" si="0"/>
        <v>44470</v>
      </c>
      <c r="L12" s="80">
        <f t="shared" ca="1" si="1"/>
        <v>44834</v>
      </c>
      <c r="M12" s="77">
        <f t="shared" ca="1" si="2"/>
        <v>663</v>
      </c>
      <c r="N12" s="77">
        <f t="shared" ca="1" si="3"/>
        <v>5892</v>
      </c>
      <c r="O12" s="78">
        <f ca="1">IF(OR(N12=0,INDIRECT(ADDRESS(ROW(),$M$2+1,1,1,"Performance"))="N.A."),"N.A.",IF(INDIRECT(ADDRESS(ROW(),$M$2+1,1,1,"Performance"))="***","***",ROUND(INDIRECT(ADDRESS(ROW(),$M$2+1,1,1,"Performance")),1)))</f>
        <v>11.3</v>
      </c>
      <c r="P12" s="81">
        <f ca="1">IF(O12="***","***",IF(AND(O12=0,$Q12="&lt;"),"&gt;100",IF(OR(O12="N.A.",N12=0),"N.A.",IF($Q12="&lt;",100*IF(M12="N.A.",$D12/O12,$D12/(100*M12/N12)),100*IF(M12="N.A.",O12/$D12,(100*M12/N12)/$D12)))))</f>
        <v>86.202714932126696</v>
      </c>
      <c r="Q12" s="231" t="s">
        <v>433</v>
      </c>
      <c r="R12" s="232" t="str">
        <f t="shared" ca="1" si="8"/>
        <v>&gt;</v>
      </c>
      <c r="S12" s="233">
        <f ca="1">IF(O12="N.A.","N.A.",IFERROR((INDEX(Numerators,ROW(),S$2)/INDEX(Denominators,ROW(),S$2))/(INDEX(Numerators,ROW(),S$1)/INDEX(Denominators,ROW(),S$1))-1,
IFERROR((INDEX(Performance,ROW(),S$2)/INDEX(Performance,ROW(),S$1))-1,
"N.A.")))</f>
        <v>1.5706644630919975E-2</v>
      </c>
      <c r="T12" s="234">
        <f ca="1">IFERROR(IF(N12=0,"N.A.",M12-G12/H12*N12),"N.A.")</f>
        <v>10.252473433492128</v>
      </c>
      <c r="U12" s="279" t="s">
        <v>715</v>
      </c>
      <c r="V12" s="143"/>
      <c r="W12" s="135"/>
      <c r="X12" s="135"/>
      <c r="Y12" s="95"/>
      <c r="Z12" s="174"/>
      <c r="AA12" s="175"/>
      <c r="AB12" s="174"/>
      <c r="AC12" s="106">
        <v>-7</v>
      </c>
      <c r="AD12" s="38" t="s">
        <v>94</v>
      </c>
      <c r="AE12" s="38"/>
      <c r="AF12" s="38"/>
    </row>
    <row r="13" spans="1:32" ht="12.75" customHeight="1" thickTop="1" x14ac:dyDescent="0.2">
      <c r="A13" s="324" t="s">
        <v>867</v>
      </c>
      <c r="B13" s="327" t="s">
        <v>867</v>
      </c>
      <c r="C13" s="116" t="s">
        <v>502</v>
      </c>
      <c r="D13" s="62" t="s">
        <v>867</v>
      </c>
      <c r="E13" s="3" t="s">
        <v>867</v>
      </c>
      <c r="F13" s="2" t="s">
        <v>867</v>
      </c>
      <c r="G13" s="61" t="s">
        <v>867</v>
      </c>
      <c r="H13" s="61" t="s">
        <v>867</v>
      </c>
      <c r="I13" s="71" t="s">
        <v>867</v>
      </c>
      <c r="J13" s="72" t="s">
        <v>867</v>
      </c>
      <c r="K13" s="3" t="s">
        <v>867</v>
      </c>
      <c r="L13" s="87" t="s">
        <v>867</v>
      </c>
      <c r="M13" s="61" t="s">
        <v>867</v>
      </c>
      <c r="N13" s="61" t="s">
        <v>867</v>
      </c>
      <c r="O13" s="62" t="s">
        <v>867</v>
      </c>
      <c r="P13" s="72" t="s">
        <v>867</v>
      </c>
      <c r="Q13" s="326" t="s">
        <v>867</v>
      </c>
      <c r="R13" s="61" t="s">
        <v>867</v>
      </c>
      <c r="S13" s="225" t="s">
        <v>867</v>
      </c>
      <c r="T13" s="226" t="s">
        <v>867</v>
      </c>
      <c r="U13" s="325" t="s">
        <v>867</v>
      </c>
      <c r="V13" s="125"/>
      <c r="W13" s="95"/>
      <c r="X13" s="95"/>
      <c r="Y13" s="135"/>
      <c r="Z13" s="174"/>
      <c r="AA13" s="176"/>
      <c r="AB13" s="174"/>
      <c r="AC13" s="106">
        <v>-6</v>
      </c>
      <c r="AD13" s="38" t="s">
        <v>95</v>
      </c>
    </row>
    <row r="14" spans="1:32" ht="12.75" customHeight="1" x14ac:dyDescent="0.2">
      <c r="A14" s="10" t="s">
        <v>708</v>
      </c>
      <c r="B14" s="11" t="s">
        <v>166</v>
      </c>
      <c r="C14" s="109" t="s">
        <v>548</v>
      </c>
      <c r="D14" s="169">
        <v>35.200000000000003</v>
      </c>
      <c r="E14" s="68">
        <f t="shared" ca="1" si="4"/>
        <v>42644</v>
      </c>
      <c r="F14" s="69">
        <f t="shared" ca="1" si="5"/>
        <v>43008</v>
      </c>
      <c r="G14" s="70">
        <f t="shared" ca="1" si="6"/>
        <v>1229</v>
      </c>
      <c r="H14" s="70">
        <f t="shared" ca="1" si="7"/>
        <v>3060</v>
      </c>
      <c r="I14" s="71">
        <f ca="1">IF(OR(H14=0,INDIRECT(ADDRESS(ROW(),$M$1+1,1,1,"Performance"))="N.A."),"N.A.",IF(INDIRECT(ADDRESS(ROW(),$M$1+1,1,1,"Performance"))="***","***",ROUND(INDIRECT(ADDRESS(ROW(),$M$1+1,1,1,"Performance")),1)))</f>
        <v>40.200000000000003</v>
      </c>
      <c r="J14" s="72">
        <f ca="1">(IF(I14="***","***",IF(AND(I14=0,$Q14="&lt;"),"&gt;100",IF(OR(I14="N.A.",H14=0),"N.A.",IF($Q14="&lt;",100*IF(G14="N.A.",$D14/I14,$D14/(100*G14/H14)),100*IF(G14="N.A.",I14/$D14,(100*G14/H14)/$D14))))))</f>
        <v>114.10056446821153</v>
      </c>
      <c r="K14" s="89">
        <f t="shared" ca="1" si="0"/>
        <v>44470</v>
      </c>
      <c r="L14" s="89">
        <f t="shared" ca="1" si="1"/>
        <v>44834</v>
      </c>
      <c r="M14" s="70">
        <f t="shared" ca="1" si="2"/>
        <v>845</v>
      </c>
      <c r="N14" s="70">
        <f t="shared" ca="1" si="3"/>
        <v>2201</v>
      </c>
      <c r="O14" s="71">
        <f t="shared" ref="O14:O39" ca="1" si="9">IF(OR(N14=0,INDIRECT(ADDRESS(ROW(),$M$2+1,1,1,"Performance"))="N.A."),"N.A.",IF(INDIRECT(ADDRESS(ROW(),$M$2+1,1,1,"Performance"))="***","***",ROUND(INDIRECT(ADDRESS(ROW(),$M$2+1,1,1,"Performance")),1)))</f>
        <v>38.4</v>
      </c>
      <c r="P14" s="72">
        <f ca="1">IF(O14="***","***",IF(AND(O14=0,$Q14="&lt;"),"&gt;100",IF(OR(O14="N.A.",N14=0),"N.A.",IF($Q14="&lt;",100*IF(M14="N.A.",$D14/O14,$D14/(100*M14/N14)),100*IF(M14="N.A.",O14/$D14,(100*M14/N14)/$D14)))))</f>
        <v>109.06715955557391</v>
      </c>
      <c r="Q14" s="227" t="s">
        <v>434</v>
      </c>
      <c r="R14" s="228" t="str">
        <f t="shared" ca="1" si="8"/>
        <v>&lt;</v>
      </c>
      <c r="S14" s="229">
        <f t="shared" ref="S14:S49" ca="1" si="10">IF(O14="N.A.","N.A.",IFERROR((INDEX(Numerators,ROW(),S$2)/INDEX(Denominators,ROW(),S$2))/(INDEX(Numerators,ROW(),S$1)/INDEX(Denominators,ROW(),S$1))-1,
IFERROR((INDEX(Performance,ROW(),S$2)/INDEX(Performance,ROW(),S$1))-1,
"N.A.")))</f>
        <v>-4.4113759963386734E-2</v>
      </c>
      <c r="T14" s="230">
        <f t="shared" ref="T14:T49" ca="1" si="11">IFERROR(IF(N14=0,"N.A.",M14-G14/H14*N14),"N.A.")</f>
        <v>-38.996405228758249</v>
      </c>
      <c r="U14" s="280" t="s">
        <v>716</v>
      </c>
      <c r="V14" s="125"/>
      <c r="W14" s="95"/>
      <c r="X14" s="95"/>
      <c r="Y14" s="95"/>
      <c r="Z14" s="174"/>
      <c r="AA14" s="175"/>
      <c r="AB14" s="174"/>
      <c r="AC14" s="106">
        <v>-5</v>
      </c>
      <c r="AD14" s="38" t="s">
        <v>96</v>
      </c>
    </row>
    <row r="15" spans="1:32" ht="12.75" customHeight="1" x14ac:dyDescent="0.2">
      <c r="A15" s="10" t="s">
        <v>709</v>
      </c>
      <c r="B15" s="11" t="s">
        <v>166</v>
      </c>
      <c r="C15" s="109" t="s">
        <v>549</v>
      </c>
      <c r="D15" s="169">
        <v>43.8</v>
      </c>
      <c r="E15" s="68">
        <f t="shared" ca="1" si="4"/>
        <v>43009</v>
      </c>
      <c r="F15" s="69">
        <f t="shared" ca="1" si="5"/>
        <v>43373</v>
      </c>
      <c r="G15" s="70">
        <f t="shared" ca="1" si="6"/>
        <v>737</v>
      </c>
      <c r="H15" s="70">
        <f t="shared" ca="1" si="7"/>
        <v>1408</v>
      </c>
      <c r="I15" s="71">
        <f ca="1">IF(OR(H15=0,INDIRECT(ADDRESS(ROW(),$M$1+1,1,1,"Performance"))="N.A."),"N.A.",IF(INDIRECT(ADDRESS(ROW(),$M$1+1,1,1,"Performance"))="***","***",ROUND(INDIRECT(ADDRESS(ROW(),$M$1+1,1,1,"Performance")),1)))</f>
        <v>52.3</v>
      </c>
      <c r="J15" s="72">
        <f ca="1">(IF(I15="***","***",IF(AND(I15=0,$Q15="&lt;"),"&gt;100",IF(OR(I15="N.A.",H15=0),"N.A.",IF($Q15="&lt;",100*IF(G15="N.A.",$D15/I15,$D15/(100*G15/H15)),100*IF(G15="N.A.",I15/$D15,(100*G15/H15)/$D15))))))</f>
        <v>119.50627853881279</v>
      </c>
      <c r="K15" s="89">
        <f t="shared" ca="1" si="0"/>
        <v>44835</v>
      </c>
      <c r="L15" s="89">
        <f t="shared" ca="1" si="1"/>
        <v>45199</v>
      </c>
      <c r="M15" s="70">
        <f t="shared" ca="1" si="2"/>
        <v>494</v>
      </c>
      <c r="N15" s="70">
        <f t="shared" ca="1" si="3"/>
        <v>957</v>
      </c>
      <c r="O15" s="71">
        <f t="shared" ca="1" si="9"/>
        <v>51.6</v>
      </c>
      <c r="P15" s="72">
        <f ca="1">IF(O15="***","***",IF(AND(O15=0,$Q15="&lt;"),"&gt;100",IF(OR(O15="N.A.",N15=0),"N.A.",IF($Q15="&lt;",100*IF(M15="N.A.",$D15/O15,$D15/(100*M15/N15)),100*IF(M15="N.A.",O15/$D15,(100*M15/N15)/$D15)))))</f>
        <v>117.85307014404793</v>
      </c>
      <c r="Q15" s="227" t="s">
        <v>434</v>
      </c>
      <c r="R15" s="228" t="str">
        <f t="shared" ca="1" si="8"/>
        <v>&lt;</v>
      </c>
      <c r="S15" s="229">
        <f t="shared" ca="1" si="10"/>
        <v>-1.3833653051357753E-2</v>
      </c>
      <c r="T15" s="230">
        <f t="shared" ca="1" si="11"/>
        <v>-6.9296875</v>
      </c>
      <c r="U15" s="280" t="s">
        <v>717</v>
      </c>
      <c r="V15" s="125"/>
      <c r="W15" s="95"/>
      <c r="X15" s="95"/>
      <c r="Y15" s="95"/>
      <c r="Z15" s="174"/>
      <c r="AA15" s="175"/>
      <c r="AB15" s="174"/>
      <c r="AC15" s="106">
        <v>-4</v>
      </c>
      <c r="AD15" s="38" t="s">
        <v>97</v>
      </c>
    </row>
    <row r="16" spans="1:32" ht="12.75" customHeight="1" x14ac:dyDescent="0.2">
      <c r="A16" s="10" t="s">
        <v>710</v>
      </c>
      <c r="B16" s="11" t="s">
        <v>166</v>
      </c>
      <c r="C16" s="109" t="s">
        <v>550</v>
      </c>
      <c r="D16" s="169">
        <v>37.299999999999997</v>
      </c>
      <c r="E16" s="68">
        <f t="shared" ca="1" si="4"/>
        <v>43009</v>
      </c>
      <c r="F16" s="69">
        <f t="shared" ca="1" si="5"/>
        <v>43373</v>
      </c>
      <c r="G16" s="70">
        <f t="shared" ca="1" si="6"/>
        <v>503</v>
      </c>
      <c r="H16" s="70">
        <f t="shared" ca="1" si="7"/>
        <v>1394</v>
      </c>
      <c r="I16" s="71">
        <f ca="1">IF(OR(H16=0,INDIRECT(ADDRESS(ROW(),$M$1+1,1,1,"Performance"))="N.A."),"N.A.",IF(INDIRECT(ADDRESS(ROW(),$M$1+1,1,1,"Performance"))="***","***",ROUND(INDIRECT(ADDRESS(ROW(),$M$1+1,1,1,"Performance")),1)))</f>
        <v>36.1</v>
      </c>
      <c r="J16" s="72">
        <f ca="1">(IF(I16="***","***",IF(AND(I16=0,$Q16="&lt;"),"&gt;100",IF(OR(I16="N.A.",H16=0),"N.A.",IF($Q16="&lt;",100*IF(G16="N.A.",$D16/I16,$D16/(100*G16/H16)),100*IF(G16="N.A.",I16/$D16,(100*G16/H16)/$D16))))))</f>
        <v>96.737838534354452</v>
      </c>
      <c r="K16" s="89">
        <f t="shared" ca="1" si="0"/>
        <v>44835</v>
      </c>
      <c r="L16" s="89">
        <f t="shared" ca="1" si="1"/>
        <v>45199</v>
      </c>
      <c r="M16" s="70">
        <f t="shared" ca="1" si="2"/>
        <v>333</v>
      </c>
      <c r="N16" s="70">
        <f t="shared" ca="1" si="3"/>
        <v>918</v>
      </c>
      <c r="O16" s="71">
        <f t="shared" ca="1" si="9"/>
        <v>36.299999999999997</v>
      </c>
      <c r="P16" s="72">
        <f ca="1">IF(O16="***","***",IF(AND(O16=0,$Q16="&lt;"),"&gt;100",IF(OR(O16="N.A.",N16=0),"N.A.",IF($Q16="&lt;",100*IF(M16="N.A.",$D16/O16,$D16/(100*M16/N16)),100*IF(M16="N.A.",O16/$D16,(100*M16/N16)/$D16)))))</f>
        <v>97.250696525258903</v>
      </c>
      <c r="Q16" s="227" t="s">
        <v>434</v>
      </c>
      <c r="R16" s="228" t="str">
        <f t="shared" ca="1" si="8"/>
        <v>&gt;</v>
      </c>
      <c r="S16" s="229">
        <f t="shared" ca="1" si="10"/>
        <v>5.3015241882039543E-3</v>
      </c>
      <c r="T16" s="230">
        <f t="shared" ca="1" si="11"/>
        <v>1.7560975609756042</v>
      </c>
      <c r="U16" s="280" t="s">
        <v>718</v>
      </c>
      <c r="V16" s="125"/>
      <c r="W16" s="95"/>
      <c r="X16" s="95"/>
      <c r="Y16" s="95"/>
      <c r="Z16" s="174"/>
      <c r="AA16" s="175"/>
      <c r="AB16" s="174"/>
      <c r="AC16" s="106">
        <v>-3</v>
      </c>
      <c r="AD16" s="38" t="s">
        <v>98</v>
      </c>
    </row>
    <row r="17" spans="1:34" s="137" customFormat="1" ht="12.75" customHeight="1" x14ac:dyDescent="0.2">
      <c r="A17" s="10" t="s">
        <v>711</v>
      </c>
      <c r="B17" s="11" t="s">
        <v>166</v>
      </c>
      <c r="C17" s="109" t="s">
        <v>551</v>
      </c>
      <c r="D17" s="71">
        <v>5.6</v>
      </c>
      <c r="E17" s="88">
        <f t="shared" ca="1" si="4"/>
        <v>42644</v>
      </c>
      <c r="F17" s="89">
        <f t="shared" ca="1" si="5"/>
        <v>43008</v>
      </c>
      <c r="G17" s="70">
        <f t="shared" ca="1" si="6"/>
        <v>295</v>
      </c>
      <c r="H17" s="70">
        <f t="shared" ca="1" si="7"/>
        <v>2252</v>
      </c>
      <c r="I17" s="71">
        <f ca="1">IF(OR(H17=0,INDIRECT(ADDRESS(ROW(),$M$1+1,1,1,"Performance"))="N.A."),"N.A.",IF(INDIRECT(ADDRESS(ROW(),$M$1+1,1,1,"Performance"))="***","***",ROUND(INDIRECT(ADDRESS(ROW(),$M$1+1,1,1,"Performance")),1)))</f>
        <v>13.1</v>
      </c>
      <c r="J17" s="72">
        <f ca="1">(IF(I17="***","***",IF(AND(I17=0,$Q17="&lt;"),"&gt;100",IF(OR(I17="N.A.",H17=0),"N.A.",IF($Q17="&lt;",100*IF(G17="N.A.",$D17/I17,$D17/(100*G17/H17)),100*IF(G17="N.A.",I17/$D17,(100*G17/H17)/$D17))))))</f>
        <v>42.749830508474574</v>
      </c>
      <c r="K17" s="89">
        <f t="shared" ca="1" si="0"/>
        <v>44470</v>
      </c>
      <c r="L17" s="89">
        <f t="shared" ca="1" si="1"/>
        <v>44834</v>
      </c>
      <c r="M17" s="70">
        <f t="shared" ca="1" si="2"/>
        <v>169</v>
      </c>
      <c r="N17" s="70">
        <f t="shared" ca="1" si="3"/>
        <v>1512</v>
      </c>
      <c r="O17" s="71">
        <f t="shared" ca="1" si="9"/>
        <v>11.2</v>
      </c>
      <c r="P17" s="72">
        <f ca="1">IF(O17="***","***",IF(AND(O17=0,$Q17="&lt;"),"&gt;100",IF(OR(O17="N.A.",N17=0),"N.A.",IF($Q17="&lt;",100*IF(M17="N.A.",$D17/O17,$D17/(100*M17/N17)),100*IF(M17="N.A.",O17/$D17,(100*M17/N17)/$D17)))))</f>
        <v>50.101775147928997</v>
      </c>
      <c r="Q17" s="227" t="s">
        <v>433</v>
      </c>
      <c r="R17" s="236" t="str">
        <f t="shared" ca="1" si="8"/>
        <v>&lt;</v>
      </c>
      <c r="S17" s="229">
        <f t="shared" ca="1" si="10"/>
        <v>-0.14674020267240595</v>
      </c>
      <c r="T17" s="230">
        <f t="shared" ca="1" si="11"/>
        <v>-29.063943161634086</v>
      </c>
      <c r="U17" s="280" t="s">
        <v>719</v>
      </c>
      <c r="V17" s="143"/>
      <c r="W17" s="135"/>
      <c r="X17" s="135"/>
      <c r="Y17" s="135"/>
      <c r="Z17" s="174"/>
      <c r="AA17" s="176"/>
      <c r="AB17" s="174"/>
      <c r="AC17" s="106">
        <v>-2</v>
      </c>
      <c r="AD17" s="38" t="s">
        <v>99</v>
      </c>
      <c r="AE17" s="38"/>
      <c r="AF17" s="38"/>
    </row>
    <row r="18" spans="1:34" ht="12.75" customHeight="1" thickBot="1" x14ac:dyDescent="0.25">
      <c r="A18" s="13" t="s">
        <v>712</v>
      </c>
      <c r="B18" s="14" t="s">
        <v>166</v>
      </c>
      <c r="C18" s="110" t="s">
        <v>552</v>
      </c>
      <c r="D18" s="261">
        <v>4.4800000000000004</v>
      </c>
      <c r="E18" s="79">
        <f t="shared" ca="1" si="4"/>
        <v>43009</v>
      </c>
      <c r="F18" s="80">
        <f t="shared" ca="1" si="5"/>
        <v>43373</v>
      </c>
      <c r="G18" s="77">
        <f t="shared" ca="1" si="6"/>
        <v>2408</v>
      </c>
      <c r="H18" s="77">
        <f t="shared" ca="1" si="7"/>
        <v>475667</v>
      </c>
      <c r="I18" s="272">
        <f ca="1">IF(OR(H18=0,INDIRECT(ADDRESS(ROW(),$M$1+1,1,1,"Performance"))="N.A."),"N.A.",IF(INDIRECT(ADDRESS(ROW(),$M$1+1,1,1,"Performance"))="***","***",ROUND(INDIRECT(ADDRESS(ROW(),$M$1+1,1,1,"Performance")),2)))</f>
        <v>5.0599999999999996</v>
      </c>
      <c r="J18" s="72">
        <f ca="1">IF(I18="***","***",IF(AND(I18=0,$Q18="&lt;"),"&gt;100",IF(OR(I18="N.A.",H18=0),"N.A.",IF($Q18="&lt;",100*IF(G18="N.A.",$D18/I18,$D18/(1000*G18/H18)),100*IF(G18="N.A.",I18/$D18,(1000*G18/H18)/$D18)))))</f>
        <v>88.496186046511639</v>
      </c>
      <c r="K18" s="80">
        <f t="shared" ca="1" si="0"/>
        <v>44835</v>
      </c>
      <c r="L18" s="80">
        <f t="shared" ca="1" si="1"/>
        <v>45199</v>
      </c>
      <c r="M18" s="77">
        <f t="shared" ca="1" si="2"/>
        <v>1234</v>
      </c>
      <c r="N18" s="77">
        <f t="shared" ca="1" si="3"/>
        <v>316659</v>
      </c>
      <c r="O18" s="261">
        <f ca="1">IF(OR(N18=0,INDIRECT(ADDRESS(ROW(),$M$2+1,1,1,"Performance"))="N.A."),"N.A.",IF(INDIRECT(ADDRESS(ROW(),$M$2+1,1,1,"Performance"))="***","***",ROUND(INDIRECT(ADDRESS(ROW(),$M$2+1,1,1,"Performance")),2)))</f>
        <v>3.9</v>
      </c>
      <c r="P18" s="72">
        <f ca="1">IF(O18="***","***",IF(AND(O18=0,$Q18="&lt;"),"&gt;100",IF(OR(O18="N.A.",N18=0),"N.A.",IF($Q18="&lt;",100*IF(M18="N.A.",$D18/O18,$D18/(1000*M18/N18)),100*IF(M18="N.A.",O18/$D18,(1000*M18/N18)/$D18)))))</f>
        <v>114.96210048622366</v>
      </c>
      <c r="Q18" s="231" t="s">
        <v>433</v>
      </c>
      <c r="R18" s="232" t="str">
        <f t="shared" ca="1" si="8"/>
        <v>&lt;</v>
      </c>
      <c r="S18" s="233">
        <f t="shared" ca="1" si="10"/>
        <v>-0.23021425607027379</v>
      </c>
      <c r="T18" s="234">
        <f t="shared" ca="1" si="11"/>
        <v>-369.04345687213959</v>
      </c>
      <c r="U18" s="283" t="s">
        <v>720</v>
      </c>
      <c r="V18" s="125"/>
      <c r="W18" s="95"/>
      <c r="X18" s="95"/>
      <c r="Y18" s="95"/>
      <c r="Z18" s="174"/>
      <c r="AA18" s="175"/>
      <c r="AB18" s="174"/>
      <c r="AC18" s="106">
        <v>-1</v>
      </c>
      <c r="AD18" s="38" t="s">
        <v>100</v>
      </c>
    </row>
    <row r="19" spans="1:34" ht="12.75" customHeight="1" thickTop="1" x14ac:dyDescent="0.2">
      <c r="A19" s="7" t="s">
        <v>56</v>
      </c>
      <c r="B19" s="8" t="s">
        <v>54</v>
      </c>
      <c r="C19" s="9" t="s">
        <v>227</v>
      </c>
      <c r="D19" s="62">
        <v>90</v>
      </c>
      <c r="E19" s="3">
        <f t="shared" ref="E19:E49" ca="1" si="12">INDIRECT(ADDRESS(ROW(),$M$1+1,1,1,"StartDates"))</f>
        <v>43282</v>
      </c>
      <c r="F19" s="2">
        <f t="shared" ref="F19:F49" ca="1" si="13">INDIRECT(ADDRESS(ROW(),$M$1+1,1,1,"EndDates"))</f>
        <v>43373</v>
      </c>
      <c r="G19" s="61">
        <f t="shared" ref="G19:G49" ca="1" si="14">INDIRECT(ADDRESS(ROW(),$M$1+1,1,1,"Numerators"))</f>
        <v>1786</v>
      </c>
      <c r="H19" s="61">
        <f t="shared" ref="H19:H49" ca="1" si="15">INDIRECT(ADDRESS(ROW(),$M$1+1,1,1,"Denominators"))</f>
        <v>1859</v>
      </c>
      <c r="I19" s="62">
        <f t="shared" ref="I19:I39" ca="1" si="16">IF(OR(H19=0,INDIRECT(ADDRESS(ROW(),$M$1+1,1,1,"Performance"))="N.A."),"N.A.",IF(INDIRECT(ADDRESS(ROW(),$M$1+1,1,1,"Performance"))="***","***",ROUND(INDIRECT(ADDRESS(ROW(),$M$1+1,1,1,"Performance")),1)))</f>
        <v>96.1</v>
      </c>
      <c r="J19" s="62">
        <f ca="1">(IF(I19="***","***",IF(AND(I19=0,$Q19="&lt;"),"&gt;100",IF(OR(I19="N.A.",H19=0),"N.A.",IF($Q19="&lt;",100*IF(G19="N.A.",$D19/I19,$D19/(100*G19/H19)),100*IF(G19="N.A.",I19/$D19,(100*G19/H19)/$D19))))))</f>
        <v>106.74795290179905</v>
      </c>
      <c r="K19" s="86">
        <f t="shared" ref="K19:K49" ca="1" si="17">INDIRECT(ADDRESS(ROW(),$M$2+1,1,1,"StartDates"))</f>
        <v>45108</v>
      </c>
      <c r="L19" s="87">
        <f t="shared" ref="L19:L49" ca="1" si="18">INDIRECT(ADDRESS(ROW(),$M$2+1,1,1,"EndDates"))</f>
        <v>45199</v>
      </c>
      <c r="M19" s="61">
        <f t="shared" ref="M19:M49" ca="1" si="19">INDIRECT(ADDRESS(ROW(),$M$2+1,1,1,"Numerators"))</f>
        <v>1367</v>
      </c>
      <c r="N19" s="61">
        <f t="shared" ref="N19:N49" ca="1" si="20">INDIRECT(ADDRESS(ROW(),$M$2+1,1,1,"Denominators"))</f>
        <v>1471</v>
      </c>
      <c r="O19" s="62">
        <f t="shared" ca="1" si="9"/>
        <v>92.9</v>
      </c>
      <c r="P19" s="62">
        <f ca="1">IF(O19="***","***",IF(AND(O19=0,$Q19="&lt;"),"&gt;100",IF(OR(O19="N.A.",N19=0),"N.A.",IF($Q19="&lt;",100*IF(M19="N.A.",$D19/O19,$D19/(100*M19/N19)),100*IF(M19="N.A.",O19/$D19,(100*M19/N19)/$D19)))))</f>
        <v>103.25553289523377</v>
      </c>
      <c r="Q19" s="223" t="s">
        <v>434</v>
      </c>
      <c r="R19" s="224" t="str">
        <f t="shared" ca="1" si="8"/>
        <v>&lt;</v>
      </c>
      <c r="S19" s="225">
        <f t="shared" ca="1" si="10"/>
        <v>-3.2716505671804952E-2</v>
      </c>
      <c r="T19" s="226">
        <f t="shared" ca="1" si="11"/>
        <v>-46.236148466917712</v>
      </c>
      <c r="U19" s="282" t="s">
        <v>596</v>
      </c>
      <c r="V19" s="125"/>
      <c r="W19" s="95"/>
      <c r="X19" s="95"/>
      <c r="Y19" s="95"/>
      <c r="Z19" s="174"/>
      <c r="AA19" s="175"/>
      <c r="AB19" s="174"/>
      <c r="AC19" s="106">
        <v>1</v>
      </c>
      <c r="AD19" s="38" t="s">
        <v>79</v>
      </c>
    </row>
    <row r="20" spans="1:34" ht="12.75" customHeight="1" thickBot="1" x14ac:dyDescent="0.25">
      <c r="A20" s="13" t="s">
        <v>56</v>
      </c>
      <c r="B20" s="14" t="s">
        <v>54</v>
      </c>
      <c r="C20" s="15" t="s">
        <v>228</v>
      </c>
      <c r="D20" s="78">
        <v>90</v>
      </c>
      <c r="E20" s="4">
        <f t="shared" ca="1" si="12"/>
        <v>43282</v>
      </c>
      <c r="F20" s="5">
        <f t="shared" ca="1" si="13"/>
        <v>43373</v>
      </c>
      <c r="G20" s="77">
        <f t="shared" ca="1" si="14"/>
        <v>3748</v>
      </c>
      <c r="H20" s="77">
        <f t="shared" ca="1" si="15"/>
        <v>4145</v>
      </c>
      <c r="I20" s="78">
        <f t="shared" ca="1" si="16"/>
        <v>90.4</v>
      </c>
      <c r="J20" s="71">
        <f ca="1">(IF(I20="***","***",IF(AND(I20=0,$Q20="&lt;"),"&gt;100",IF(OR(I20="N.A.",H20=0),"N.A.",IF($Q20="&lt;",100*IF(G20="N.A.",$D20/I20,$D20/(100*G20/H20)),100*IF(G20="N.A.",I20/$D20,(100*G20/H20)/$D20))))))</f>
        <v>100.46910601796006</v>
      </c>
      <c r="K20" s="79">
        <f t="shared" ca="1" si="17"/>
        <v>45108</v>
      </c>
      <c r="L20" s="80">
        <f t="shared" ca="1" si="18"/>
        <v>45199</v>
      </c>
      <c r="M20" s="77">
        <f t="shared" ca="1" si="19"/>
        <v>3546</v>
      </c>
      <c r="N20" s="77">
        <f t="shared" ca="1" si="20"/>
        <v>4027</v>
      </c>
      <c r="O20" s="78">
        <f t="shared" ca="1" si="9"/>
        <v>88.1</v>
      </c>
      <c r="P20" s="71">
        <f ca="1">IF(O20="***","***",IF(AND(O20=0,$Q20="&lt;"),"&gt;100",IF(OR(O20="N.A.",N20=0),"N.A.",IF($Q20="&lt;",100*IF(M20="N.A.",$D20/O20,$D20/(100*M20/N20)),100*IF(M20="N.A.",O20/$D20,(100*M20/N20)/$D20)))))</f>
        <v>97.83958281599206</v>
      </c>
      <c r="Q20" s="231" t="s">
        <v>434</v>
      </c>
      <c r="R20" s="232" t="str">
        <f t="shared" ca="1" si="8"/>
        <v>&lt;</v>
      </c>
      <c r="S20" s="233">
        <f t="shared" ca="1" si="10"/>
        <v>-2.6172455456087595E-2</v>
      </c>
      <c r="T20" s="234">
        <f t="shared" ca="1" si="11"/>
        <v>-95.301809408926601</v>
      </c>
      <c r="U20" s="281" t="s">
        <v>596</v>
      </c>
      <c r="V20" s="125"/>
      <c r="W20" s="95"/>
      <c r="X20" s="95"/>
      <c r="Y20" s="95"/>
      <c r="Z20" s="95"/>
      <c r="AA20" s="175"/>
      <c r="AB20" s="95"/>
      <c r="AC20" s="106">
        <v>2</v>
      </c>
      <c r="AD20" s="38" t="s">
        <v>147</v>
      </c>
    </row>
    <row r="21" spans="1:34" ht="12.75" customHeight="1" thickTop="1" x14ac:dyDescent="0.2">
      <c r="A21" s="7" t="s">
        <v>485</v>
      </c>
      <c r="B21" s="8" t="s">
        <v>54</v>
      </c>
      <c r="C21" s="9" t="s">
        <v>486</v>
      </c>
      <c r="D21" s="62" t="s">
        <v>55</v>
      </c>
      <c r="E21" s="3">
        <f t="shared" ca="1" si="12"/>
        <v>43282</v>
      </c>
      <c r="F21" s="2">
        <f t="shared" ca="1" si="13"/>
        <v>43373</v>
      </c>
      <c r="G21" s="61">
        <f t="shared" ca="1" si="14"/>
        <v>1658</v>
      </c>
      <c r="H21" s="61">
        <f t="shared" ca="1" si="15"/>
        <v>1859</v>
      </c>
      <c r="I21" s="62">
        <f t="shared" ca="1" si="16"/>
        <v>89.2</v>
      </c>
      <c r="J21" s="62" t="s">
        <v>55</v>
      </c>
      <c r="K21" s="86">
        <f t="shared" ca="1" si="17"/>
        <v>45108</v>
      </c>
      <c r="L21" s="87">
        <f t="shared" ca="1" si="18"/>
        <v>45199</v>
      </c>
      <c r="M21" s="61">
        <f t="shared" ca="1" si="19"/>
        <v>1272</v>
      </c>
      <c r="N21" s="61">
        <f t="shared" ca="1" si="20"/>
        <v>1471</v>
      </c>
      <c r="O21" s="62">
        <f t="shared" ca="1" si="9"/>
        <v>86.5</v>
      </c>
      <c r="P21" s="62" t="s">
        <v>55</v>
      </c>
      <c r="Q21" s="223" t="s">
        <v>434</v>
      </c>
      <c r="R21" s="224" t="str">
        <f t="shared" ca="1" si="8"/>
        <v>&lt;</v>
      </c>
      <c r="S21" s="225">
        <f t="shared" ca="1" si="10"/>
        <v>-3.0452028317475177E-2</v>
      </c>
      <c r="T21" s="226">
        <f t="shared" ca="1" si="11"/>
        <v>-39.951586874663917</v>
      </c>
      <c r="U21" s="282" t="s">
        <v>597</v>
      </c>
      <c r="V21" s="125"/>
      <c r="W21" s="95"/>
      <c r="X21" s="95"/>
      <c r="Y21" s="95"/>
      <c r="Z21" s="95"/>
      <c r="AA21" s="95"/>
      <c r="AB21" s="95"/>
      <c r="AC21" s="106">
        <v>3</v>
      </c>
      <c r="AD21" s="38" t="s">
        <v>148</v>
      </c>
    </row>
    <row r="22" spans="1:34" ht="12.75" customHeight="1" thickBot="1" x14ac:dyDescent="0.25">
      <c r="A22" s="13" t="s">
        <v>485</v>
      </c>
      <c r="B22" s="14" t="s">
        <v>54</v>
      </c>
      <c r="C22" s="15" t="s">
        <v>487</v>
      </c>
      <c r="D22" s="78" t="s">
        <v>55</v>
      </c>
      <c r="E22" s="4">
        <f t="shared" ca="1" si="12"/>
        <v>43282</v>
      </c>
      <c r="F22" s="5">
        <f t="shared" ca="1" si="13"/>
        <v>43373</v>
      </c>
      <c r="G22" s="77">
        <f t="shared" ca="1" si="14"/>
        <v>2590</v>
      </c>
      <c r="H22" s="77">
        <f t="shared" ca="1" si="15"/>
        <v>4145</v>
      </c>
      <c r="I22" s="78">
        <f t="shared" ca="1" si="16"/>
        <v>62.5</v>
      </c>
      <c r="J22" s="78" t="s">
        <v>55</v>
      </c>
      <c r="K22" s="79">
        <f t="shared" ca="1" si="17"/>
        <v>45108</v>
      </c>
      <c r="L22" s="80">
        <f t="shared" ca="1" si="18"/>
        <v>45199</v>
      </c>
      <c r="M22" s="77">
        <f t="shared" ca="1" si="19"/>
        <v>2431</v>
      </c>
      <c r="N22" s="77">
        <f t="shared" ca="1" si="20"/>
        <v>4027</v>
      </c>
      <c r="O22" s="78">
        <f t="shared" ca="1" si="9"/>
        <v>60.4</v>
      </c>
      <c r="P22" s="78" t="s">
        <v>55</v>
      </c>
      <c r="Q22" s="231" t="s">
        <v>434</v>
      </c>
      <c r="R22" s="232" t="str">
        <f t="shared" ca="1" si="8"/>
        <v>&lt;</v>
      </c>
      <c r="S22" s="233">
        <f t="shared" ca="1" si="10"/>
        <v>-3.388661285358574E-2</v>
      </c>
      <c r="T22" s="234">
        <f t="shared" ca="1" si="11"/>
        <v>-85.267792521109641</v>
      </c>
      <c r="U22" s="281" t="s">
        <v>597</v>
      </c>
      <c r="V22" s="125"/>
      <c r="W22" s="95"/>
      <c r="X22" s="95"/>
      <c r="Y22" s="95"/>
      <c r="Z22" s="95"/>
      <c r="AA22" s="95"/>
      <c r="AB22" s="95"/>
      <c r="AC22" s="106">
        <v>4</v>
      </c>
      <c r="AD22" s="38" t="s">
        <v>149</v>
      </c>
    </row>
    <row r="23" spans="1:34" s="137" customFormat="1" ht="12.75" customHeight="1" thickTop="1" x14ac:dyDescent="0.2">
      <c r="A23" s="7" t="s">
        <v>427</v>
      </c>
      <c r="B23" s="8" t="s">
        <v>54</v>
      </c>
      <c r="C23" s="9" t="s">
        <v>461</v>
      </c>
      <c r="D23" s="62">
        <v>95</v>
      </c>
      <c r="E23" s="86">
        <f t="shared" ca="1" si="12"/>
        <v>43009</v>
      </c>
      <c r="F23" s="87">
        <f t="shared" ca="1" si="13"/>
        <v>43373</v>
      </c>
      <c r="G23" s="61">
        <f t="shared" ca="1" si="14"/>
        <v>51750</v>
      </c>
      <c r="H23" s="61">
        <f t="shared" ca="1" si="15"/>
        <v>57338</v>
      </c>
      <c r="I23" s="62">
        <f t="shared" ca="1" si="16"/>
        <v>90.3</v>
      </c>
      <c r="J23" s="62">
        <f ca="1">(IF(I23="***","***",IF(AND(I23=0,$Q23="&lt;"),"&gt;100",IF(OR(I23="N.A.",H23=0),"N.A.",IF($Q23="&lt;",100*IF(G23="N.A.",$D23/I23,$D23/(100*G23/H23)),100*IF(G23="N.A.",I23/$D23,(100*G23/H23)/$D23))))))</f>
        <v>95.00450697709428</v>
      </c>
      <c r="K23" s="86">
        <f t="shared" ca="1" si="17"/>
        <v>44835</v>
      </c>
      <c r="L23" s="87">
        <f t="shared" ca="1" si="18"/>
        <v>45199</v>
      </c>
      <c r="M23" s="61">
        <f t="shared" ca="1" si="19"/>
        <v>34672</v>
      </c>
      <c r="N23" s="61">
        <f t="shared" ca="1" si="20"/>
        <v>39205</v>
      </c>
      <c r="O23" s="62">
        <f t="shared" ca="1" si="9"/>
        <v>88.4</v>
      </c>
      <c r="P23" s="62">
        <f ca="1">IF(O23="***","***",IF(AND(O23=0,$Q23="&lt;"),"&gt;100",IF(OR(O23="N.A.",N23=0),"N.A.",IF($Q23="&lt;",100*IF(M23="N.A.",$D23/O23,$D23/(100*M23/N23)),100*IF(M23="N.A.",O23/$D23,(100*M23/N23)/$D23)))))</f>
        <v>93.092315024265162</v>
      </c>
      <c r="Q23" s="223" t="s">
        <v>434</v>
      </c>
      <c r="R23" s="224" t="str">
        <f t="shared" ca="1" si="8"/>
        <v>&lt;</v>
      </c>
      <c r="S23" s="225">
        <f t="shared" ca="1" si="10"/>
        <v>-2.0127381465072425E-2</v>
      </c>
      <c r="T23" s="226">
        <f t="shared" ca="1" si="11"/>
        <v>-712.19111235132004</v>
      </c>
      <c r="U23" s="282" t="s">
        <v>598</v>
      </c>
      <c r="V23" s="143"/>
      <c r="W23" s="135"/>
      <c r="X23" s="135"/>
      <c r="Y23" s="135"/>
      <c r="Z23" s="135"/>
      <c r="AA23" s="135"/>
      <c r="AB23" s="135"/>
      <c r="AC23" s="106">
        <v>5</v>
      </c>
      <c r="AD23" s="38" t="s">
        <v>150</v>
      </c>
      <c r="AE23" s="38"/>
      <c r="AF23" s="38"/>
    </row>
    <row r="24" spans="1:34" ht="12.75" customHeight="1" thickBot="1" x14ac:dyDescent="0.25">
      <c r="A24" s="10" t="s">
        <v>427</v>
      </c>
      <c r="B24" s="11" t="s">
        <v>54</v>
      </c>
      <c r="C24" s="12" t="s">
        <v>462</v>
      </c>
      <c r="D24" s="72">
        <v>50</v>
      </c>
      <c r="E24" s="88">
        <f t="shared" ca="1" si="12"/>
        <v>43009</v>
      </c>
      <c r="F24" s="89">
        <f t="shared" ca="1" si="13"/>
        <v>43373</v>
      </c>
      <c r="G24" s="70">
        <f t="shared" ca="1" si="14"/>
        <v>40914</v>
      </c>
      <c r="H24" s="70">
        <f t="shared" ca="1" si="15"/>
        <v>51750</v>
      </c>
      <c r="I24" s="71">
        <f t="shared" ca="1" si="16"/>
        <v>79.099999999999994</v>
      </c>
      <c r="J24" s="71">
        <f ca="1">(IF(I24="***","***",IF(AND(I24=0,$Q24="&lt;"),"&gt;100",IF(OR(I24="N.A.",H24=0),"N.A.",IF($Q24="&lt;",100*IF(G24="N.A.",$D24/I24,$D24/(100*G24/H24)),100*IF(G24="N.A.",I24/$D24,(100*G24/H24)/$D24))))))</f>
        <v>158.12173913043478</v>
      </c>
      <c r="K24" s="88">
        <f t="shared" ca="1" si="17"/>
        <v>44835</v>
      </c>
      <c r="L24" s="89">
        <f t="shared" ca="1" si="18"/>
        <v>45199</v>
      </c>
      <c r="M24" s="70">
        <f t="shared" ca="1" si="19"/>
        <v>28743</v>
      </c>
      <c r="N24" s="70">
        <f t="shared" ca="1" si="20"/>
        <v>34672</v>
      </c>
      <c r="O24" s="71">
        <f t="shared" ca="1" si="9"/>
        <v>82.9</v>
      </c>
      <c r="P24" s="71">
        <f ca="1">IF(O24="***","***",IF(AND(O24=0,$Q24="&lt;"),"&gt;100",IF(OR(O24="N.A.",N24=0),"N.A.",IF($Q24="&lt;",100*IF(M24="N.A.",$D24/O24,$D24/(100*M24/N24)),100*IF(M24="N.A.",O24/$D24,(100*M24/N24)/$D24)))))</f>
        <v>165.79949238578681</v>
      </c>
      <c r="Q24" s="231" t="s">
        <v>434</v>
      </c>
      <c r="R24" s="232" t="str">
        <f t="shared" ca="1" si="8"/>
        <v>&gt;</v>
      </c>
      <c r="S24" s="233">
        <f t="shared" ca="1" si="10"/>
        <v>4.8555962624586391E-2</v>
      </c>
      <c r="T24" s="234">
        <f t="shared" ca="1" si="11"/>
        <v>1331.015304347824</v>
      </c>
      <c r="U24" s="281" t="s">
        <v>598</v>
      </c>
      <c r="V24" s="125"/>
      <c r="W24" s="95"/>
      <c r="X24" s="95"/>
      <c r="Y24" s="95"/>
      <c r="Z24" s="95"/>
      <c r="AA24" s="95"/>
      <c r="AB24" s="95"/>
      <c r="AC24" s="106">
        <v>6</v>
      </c>
      <c r="AD24" s="38" t="s">
        <v>151</v>
      </c>
    </row>
    <row r="25" spans="1:34" ht="12.75" customHeight="1" thickTop="1" x14ac:dyDescent="0.2">
      <c r="A25" s="7" t="s">
        <v>460</v>
      </c>
      <c r="B25" s="8" t="s">
        <v>54</v>
      </c>
      <c r="C25" s="9" t="s">
        <v>473</v>
      </c>
      <c r="D25" s="62" t="s">
        <v>55</v>
      </c>
      <c r="E25" s="86">
        <f t="shared" ca="1" si="12"/>
        <v>43009</v>
      </c>
      <c r="F25" s="87">
        <f t="shared" ca="1" si="13"/>
        <v>43373</v>
      </c>
      <c r="G25" s="61">
        <f t="shared" ca="1" si="14"/>
        <v>24084</v>
      </c>
      <c r="H25" s="61">
        <f t="shared" ca="1" si="15"/>
        <v>29277</v>
      </c>
      <c r="I25" s="62">
        <f t="shared" ca="1" si="16"/>
        <v>82.3</v>
      </c>
      <c r="J25" s="62" t="s">
        <v>55</v>
      </c>
      <c r="K25" s="86">
        <f t="shared" ca="1" si="17"/>
        <v>44835</v>
      </c>
      <c r="L25" s="87">
        <f t="shared" ca="1" si="18"/>
        <v>45199</v>
      </c>
      <c r="M25" s="61">
        <f t="shared" ca="1" si="19"/>
        <v>15540</v>
      </c>
      <c r="N25" s="61">
        <f t="shared" ca="1" si="20"/>
        <v>19082</v>
      </c>
      <c r="O25" s="62">
        <f t="shared" ca="1" si="9"/>
        <v>81.400000000000006</v>
      </c>
      <c r="P25" s="62" t="s">
        <v>55</v>
      </c>
      <c r="Q25" s="223" t="s">
        <v>434</v>
      </c>
      <c r="R25" s="224" t="str">
        <f t="shared" ca="1" si="8"/>
        <v>&lt;</v>
      </c>
      <c r="S25" s="225">
        <f t="shared" ca="1" si="10"/>
        <v>-1.0023063079661387E-2</v>
      </c>
      <c r="T25" s="226">
        <f t="shared" ca="1" si="11"/>
        <v>-157.33538272363876</v>
      </c>
      <c r="U25" s="282" t="s">
        <v>599</v>
      </c>
      <c r="V25" s="125"/>
      <c r="W25" s="95"/>
      <c r="X25" s="95"/>
      <c r="Y25" s="95"/>
      <c r="Z25" s="95"/>
      <c r="AA25" s="95"/>
      <c r="AB25" s="95"/>
      <c r="AC25" s="106">
        <v>7</v>
      </c>
      <c r="AD25" s="38" t="s">
        <v>152</v>
      </c>
    </row>
    <row r="26" spans="1:34" ht="12.75" customHeight="1" thickBot="1" x14ac:dyDescent="0.25">
      <c r="A26" s="10" t="s">
        <v>460</v>
      </c>
      <c r="B26" s="11" t="s">
        <v>54</v>
      </c>
      <c r="C26" s="12" t="s">
        <v>475</v>
      </c>
      <c r="D26" s="72" t="s">
        <v>55</v>
      </c>
      <c r="E26" s="88">
        <f t="shared" ca="1" si="12"/>
        <v>43009</v>
      </c>
      <c r="F26" s="89">
        <f t="shared" ca="1" si="13"/>
        <v>43373</v>
      </c>
      <c r="G26" s="70">
        <f t="shared" ca="1" si="14"/>
        <v>17683</v>
      </c>
      <c r="H26" s="70">
        <f t="shared" ca="1" si="15"/>
        <v>24084</v>
      </c>
      <c r="I26" s="71">
        <f t="shared" ca="1" si="16"/>
        <v>73.400000000000006</v>
      </c>
      <c r="J26" s="71" t="s">
        <v>55</v>
      </c>
      <c r="K26" s="88">
        <f t="shared" ca="1" si="17"/>
        <v>44835</v>
      </c>
      <c r="L26" s="89">
        <f t="shared" ca="1" si="18"/>
        <v>45199</v>
      </c>
      <c r="M26" s="70">
        <f t="shared" ca="1" si="19"/>
        <v>11883</v>
      </c>
      <c r="N26" s="70">
        <f t="shared" ca="1" si="20"/>
        <v>15540</v>
      </c>
      <c r="O26" s="71">
        <f t="shared" ca="1" si="9"/>
        <v>76.5</v>
      </c>
      <c r="P26" s="71" t="s">
        <v>55</v>
      </c>
      <c r="Q26" s="231" t="s">
        <v>434</v>
      </c>
      <c r="R26" s="232" t="str">
        <f t="shared" ca="1" si="8"/>
        <v>&gt;</v>
      </c>
      <c r="S26" s="233">
        <f t="shared" ca="1" si="10"/>
        <v>4.1472373723688616E-2</v>
      </c>
      <c r="T26" s="234">
        <f t="shared" ca="1" si="11"/>
        <v>473.19182859990178</v>
      </c>
      <c r="U26" s="281" t="s">
        <v>599</v>
      </c>
      <c r="V26" s="125"/>
      <c r="W26" s="95"/>
      <c r="X26" s="95"/>
      <c r="Y26" s="95"/>
      <c r="Z26" s="95"/>
      <c r="AA26" s="95"/>
      <c r="AB26" s="95"/>
      <c r="AC26" s="106">
        <v>8</v>
      </c>
      <c r="AD26" s="38" t="s">
        <v>153</v>
      </c>
    </row>
    <row r="27" spans="1:34" s="137" customFormat="1" ht="12.75" customHeight="1" thickTop="1" x14ac:dyDescent="0.2">
      <c r="A27" s="7" t="s">
        <v>58</v>
      </c>
      <c r="B27" s="8" t="s">
        <v>52</v>
      </c>
      <c r="C27" s="9" t="s">
        <v>72</v>
      </c>
      <c r="D27" s="62" t="s">
        <v>55</v>
      </c>
      <c r="E27" s="3">
        <f t="shared" ca="1" si="12"/>
        <v>43374</v>
      </c>
      <c r="F27" s="2">
        <f t="shared" ca="1" si="13"/>
        <v>43374</v>
      </c>
      <c r="G27" s="61">
        <f t="shared" ca="1" si="14"/>
        <v>1771</v>
      </c>
      <c r="H27" s="61">
        <f t="shared" ca="1" si="15"/>
        <v>3508</v>
      </c>
      <c r="I27" s="62">
        <f t="shared" ca="1" si="16"/>
        <v>50.5</v>
      </c>
      <c r="J27" s="62" t="s">
        <v>55</v>
      </c>
      <c r="K27" s="86">
        <f t="shared" ca="1" si="17"/>
        <v>45200</v>
      </c>
      <c r="L27" s="87">
        <f t="shared" ca="1" si="18"/>
        <v>45200</v>
      </c>
      <c r="M27" s="61">
        <f t="shared" ca="1" si="19"/>
        <v>1276</v>
      </c>
      <c r="N27" s="61">
        <f t="shared" ca="1" si="20"/>
        <v>2388</v>
      </c>
      <c r="O27" s="62">
        <f t="shared" ca="1" si="9"/>
        <v>53.4</v>
      </c>
      <c r="P27" s="63" t="s">
        <v>55</v>
      </c>
      <c r="Q27" s="223" t="s">
        <v>434</v>
      </c>
      <c r="R27" s="224" t="str">
        <f t="shared" ca="1" si="8"/>
        <v>&gt;</v>
      </c>
      <c r="S27" s="225">
        <f t="shared" ca="1" si="10"/>
        <v>5.8418385925486538E-2</v>
      </c>
      <c r="T27" s="226">
        <f t="shared" ca="1" si="11"/>
        <v>70.427594070695477</v>
      </c>
      <c r="U27" s="282" t="s">
        <v>600</v>
      </c>
      <c r="V27" s="143"/>
      <c r="W27" s="135"/>
      <c r="X27" s="135"/>
      <c r="Y27" s="135"/>
      <c r="Z27" s="135"/>
      <c r="AA27" s="135"/>
      <c r="AB27" s="135"/>
      <c r="AC27" s="106">
        <v>9</v>
      </c>
      <c r="AD27" s="38" t="s">
        <v>154</v>
      </c>
      <c r="AE27" s="38"/>
    </row>
    <row r="28" spans="1:34" ht="12.75" customHeight="1" thickBot="1" x14ac:dyDescent="0.25">
      <c r="A28" s="13" t="s">
        <v>58</v>
      </c>
      <c r="B28" s="14" t="s">
        <v>52</v>
      </c>
      <c r="C28" s="15" t="s">
        <v>163</v>
      </c>
      <c r="D28" s="78" t="s">
        <v>55</v>
      </c>
      <c r="E28" s="4">
        <f t="shared" ca="1" si="12"/>
        <v>43374</v>
      </c>
      <c r="F28" s="5">
        <f t="shared" ca="1" si="13"/>
        <v>43374</v>
      </c>
      <c r="G28" s="77">
        <f t="shared" ca="1" si="14"/>
        <v>2368</v>
      </c>
      <c r="H28" s="77">
        <f t="shared" ca="1" si="15"/>
        <v>3508</v>
      </c>
      <c r="I28" s="78">
        <f t="shared" ca="1" si="16"/>
        <v>67.5</v>
      </c>
      <c r="J28" s="78" t="s">
        <v>55</v>
      </c>
      <c r="K28" s="79">
        <f t="shared" ca="1" si="17"/>
        <v>45200</v>
      </c>
      <c r="L28" s="80">
        <f t="shared" ca="1" si="18"/>
        <v>45200</v>
      </c>
      <c r="M28" s="77">
        <f t="shared" ca="1" si="19"/>
        <v>1715</v>
      </c>
      <c r="N28" s="77">
        <f t="shared" ca="1" si="20"/>
        <v>2388</v>
      </c>
      <c r="O28" s="78">
        <f t="shared" ca="1" si="9"/>
        <v>71.8</v>
      </c>
      <c r="P28" s="81" t="s">
        <v>55</v>
      </c>
      <c r="Q28" s="231" t="s">
        <v>434</v>
      </c>
      <c r="R28" s="232" t="str">
        <f t="shared" ca="1" si="8"/>
        <v>&gt;</v>
      </c>
      <c r="S28" s="233">
        <f t="shared" ca="1" si="10"/>
        <v>6.3916853411200236E-2</v>
      </c>
      <c r="T28" s="234">
        <f t="shared" ca="1" si="11"/>
        <v>103.0319270239454</v>
      </c>
      <c r="U28" s="281" t="s">
        <v>600</v>
      </c>
      <c r="V28" s="125"/>
      <c r="W28" s="95"/>
      <c r="X28" s="95"/>
      <c r="Y28" s="95"/>
      <c r="Z28" s="95"/>
      <c r="AA28" s="95"/>
      <c r="AB28" s="95"/>
      <c r="AC28" s="106">
        <v>10</v>
      </c>
      <c r="AD28" s="38" t="s">
        <v>155</v>
      </c>
      <c r="AF28" s="173"/>
      <c r="AH28" s="173"/>
    </row>
    <row r="29" spans="1:34" ht="12.75" customHeight="1" thickTop="1" x14ac:dyDescent="0.2">
      <c r="A29" s="7" t="s">
        <v>59</v>
      </c>
      <c r="B29" s="8" t="s">
        <v>52</v>
      </c>
      <c r="C29" s="117" t="s">
        <v>558</v>
      </c>
      <c r="D29" s="62" t="s">
        <v>55</v>
      </c>
      <c r="E29" s="3">
        <f t="shared" ca="1" si="12"/>
        <v>43009</v>
      </c>
      <c r="F29" s="2">
        <f t="shared" ca="1" si="13"/>
        <v>43373</v>
      </c>
      <c r="G29" s="61">
        <f t="shared" ca="1" si="14"/>
        <v>587</v>
      </c>
      <c r="H29" s="61">
        <f t="shared" ca="1" si="15"/>
        <v>3377</v>
      </c>
      <c r="I29" s="62">
        <f t="shared" ca="1" si="16"/>
        <v>17.399999999999999</v>
      </c>
      <c r="J29" s="62" t="s">
        <v>55</v>
      </c>
      <c r="K29" s="86">
        <f t="shared" ca="1" si="17"/>
        <v>44835</v>
      </c>
      <c r="L29" s="87">
        <f t="shared" ca="1" si="18"/>
        <v>45199</v>
      </c>
      <c r="M29" s="61">
        <f t="shared" ca="1" si="19"/>
        <v>459</v>
      </c>
      <c r="N29" s="61">
        <f t="shared" ca="1" si="20"/>
        <v>2182</v>
      </c>
      <c r="O29" s="62">
        <f t="shared" ca="1" si="9"/>
        <v>21</v>
      </c>
      <c r="P29" s="62" t="s">
        <v>55</v>
      </c>
      <c r="Q29" s="237" t="s">
        <v>434</v>
      </c>
      <c r="R29" s="238" t="str">
        <f t="shared" ca="1" si="8"/>
        <v>&gt;</v>
      </c>
      <c r="S29" s="225">
        <f t="shared" ca="1" si="10"/>
        <v>0.21018258416000823</v>
      </c>
      <c r="T29" s="226">
        <f t="shared" ca="1" si="11"/>
        <v>79.718389102753918</v>
      </c>
      <c r="U29" s="282" t="s">
        <v>672</v>
      </c>
      <c r="V29" s="125"/>
      <c r="W29" s="95"/>
      <c r="X29" s="95"/>
      <c r="Y29" s="95"/>
      <c r="Z29" s="95"/>
      <c r="AA29" s="95"/>
      <c r="AB29" s="95"/>
      <c r="AC29" s="106">
        <v>11</v>
      </c>
      <c r="AD29" s="38" t="s">
        <v>111</v>
      </c>
      <c r="AF29" s="173"/>
      <c r="AH29" s="173"/>
    </row>
    <row r="30" spans="1:34" ht="12.75" customHeight="1" x14ac:dyDescent="0.2">
      <c r="A30" s="10" t="s">
        <v>59</v>
      </c>
      <c r="B30" s="11" t="s">
        <v>52</v>
      </c>
      <c r="C30" s="118" t="s">
        <v>190</v>
      </c>
      <c r="D30" s="71" t="s">
        <v>55</v>
      </c>
      <c r="E30" s="68">
        <f t="shared" ca="1" si="12"/>
        <v>43009</v>
      </c>
      <c r="F30" s="69">
        <f t="shared" ca="1" si="13"/>
        <v>43373</v>
      </c>
      <c r="G30" s="70">
        <f t="shared" ca="1" si="14"/>
        <v>823</v>
      </c>
      <c r="H30" s="70">
        <f t="shared" ca="1" si="15"/>
        <v>3377</v>
      </c>
      <c r="I30" s="71">
        <f t="shared" ca="1" si="16"/>
        <v>24.4</v>
      </c>
      <c r="J30" s="71" t="s">
        <v>55</v>
      </c>
      <c r="K30" s="88">
        <f t="shared" ca="1" si="17"/>
        <v>44835</v>
      </c>
      <c r="L30" s="89">
        <f t="shared" ca="1" si="18"/>
        <v>45199</v>
      </c>
      <c r="M30" s="70">
        <f t="shared" ca="1" si="19"/>
        <v>720</v>
      </c>
      <c r="N30" s="70">
        <f t="shared" ca="1" si="20"/>
        <v>2182</v>
      </c>
      <c r="O30" s="71">
        <f t="shared" ca="1" si="9"/>
        <v>33</v>
      </c>
      <c r="P30" s="71" t="s">
        <v>55</v>
      </c>
      <c r="Q30" s="308" t="s">
        <v>412</v>
      </c>
      <c r="R30" s="228" t="str">
        <f t="shared" ca="1" si="8"/>
        <v>&gt;</v>
      </c>
      <c r="S30" s="229">
        <f t="shared" ca="1" si="10"/>
        <v>0.35396979372820603</v>
      </c>
      <c r="T30" s="230">
        <f t="shared" ca="1" si="11"/>
        <v>188.23038199585426</v>
      </c>
      <c r="U30" s="275" t="s">
        <v>672</v>
      </c>
      <c r="V30" s="125"/>
      <c r="W30" s="95"/>
      <c r="X30" s="95"/>
      <c r="Y30" s="95"/>
      <c r="Z30" s="95"/>
      <c r="AA30" s="95"/>
      <c r="AB30" s="95"/>
      <c r="AC30" s="106">
        <v>12</v>
      </c>
      <c r="AD30" s="38" t="s">
        <v>112</v>
      </c>
      <c r="AF30" s="173"/>
      <c r="AH30" s="173"/>
    </row>
    <row r="31" spans="1:34" ht="12.75" customHeight="1" x14ac:dyDescent="0.2">
      <c r="A31" s="10" t="s">
        <v>59</v>
      </c>
      <c r="B31" s="11" t="s">
        <v>52</v>
      </c>
      <c r="C31" s="118" t="s">
        <v>192</v>
      </c>
      <c r="D31" s="71" t="s">
        <v>55</v>
      </c>
      <c r="E31" s="68">
        <f t="shared" ca="1" si="12"/>
        <v>43009</v>
      </c>
      <c r="F31" s="69">
        <f t="shared" ca="1" si="13"/>
        <v>43373</v>
      </c>
      <c r="G31" s="70">
        <f t="shared" ca="1" si="14"/>
        <v>1309</v>
      </c>
      <c r="H31" s="70">
        <f t="shared" ca="1" si="15"/>
        <v>3377</v>
      </c>
      <c r="I31" s="71">
        <f t="shared" ca="1" si="16"/>
        <v>38.799999999999997</v>
      </c>
      <c r="J31" s="71" t="s">
        <v>55</v>
      </c>
      <c r="K31" s="88">
        <f t="shared" ca="1" si="17"/>
        <v>44835</v>
      </c>
      <c r="L31" s="89">
        <f t="shared" ca="1" si="18"/>
        <v>45199</v>
      </c>
      <c r="M31" s="70">
        <f t="shared" ca="1" si="19"/>
        <v>665</v>
      </c>
      <c r="N31" s="70">
        <f t="shared" ca="1" si="20"/>
        <v>2182</v>
      </c>
      <c r="O31" s="71">
        <f t="shared" ca="1" si="9"/>
        <v>30.5</v>
      </c>
      <c r="P31" s="71" t="s">
        <v>55</v>
      </c>
      <c r="Q31" s="308" t="s">
        <v>412</v>
      </c>
      <c r="R31" s="228" t="str">
        <f t="shared" ca="1" si="8"/>
        <v>&lt;</v>
      </c>
      <c r="S31" s="229">
        <f t="shared" ca="1" si="10"/>
        <v>-0.21375424596969861</v>
      </c>
      <c r="T31" s="230">
        <f t="shared" ca="1" si="11"/>
        <v>-180.79153094462538</v>
      </c>
      <c r="U31" s="275" t="s">
        <v>672</v>
      </c>
      <c r="V31" s="125"/>
      <c r="W31" s="95"/>
      <c r="X31" s="95"/>
      <c r="Y31" s="95"/>
      <c r="Z31" s="95"/>
      <c r="AA31" s="95"/>
      <c r="AB31" s="95"/>
      <c r="AC31" s="106">
        <v>13</v>
      </c>
      <c r="AD31" s="38" t="s">
        <v>176</v>
      </c>
      <c r="AF31" s="173"/>
      <c r="AH31" s="173"/>
    </row>
    <row r="32" spans="1:34" ht="12.75" customHeight="1" x14ac:dyDescent="0.2">
      <c r="A32" s="10" t="s">
        <v>59</v>
      </c>
      <c r="B32" s="11" t="s">
        <v>52</v>
      </c>
      <c r="C32" s="118" t="s">
        <v>191</v>
      </c>
      <c r="D32" s="71" t="s">
        <v>55</v>
      </c>
      <c r="E32" s="68">
        <f t="shared" ca="1" si="12"/>
        <v>43009</v>
      </c>
      <c r="F32" s="69">
        <f t="shared" ca="1" si="13"/>
        <v>43373</v>
      </c>
      <c r="G32" s="70">
        <f t="shared" ca="1" si="14"/>
        <v>479</v>
      </c>
      <c r="H32" s="70">
        <f t="shared" ca="1" si="15"/>
        <v>3377</v>
      </c>
      <c r="I32" s="71">
        <f t="shared" ca="1" si="16"/>
        <v>14.2</v>
      </c>
      <c r="J32" s="71" t="s">
        <v>55</v>
      </c>
      <c r="K32" s="88">
        <f t="shared" ca="1" si="17"/>
        <v>44835</v>
      </c>
      <c r="L32" s="89">
        <f t="shared" ca="1" si="18"/>
        <v>45199</v>
      </c>
      <c r="M32" s="70">
        <f t="shared" ca="1" si="19"/>
        <v>58</v>
      </c>
      <c r="N32" s="70">
        <f t="shared" ca="1" si="20"/>
        <v>2182</v>
      </c>
      <c r="O32" s="71">
        <f t="shared" ca="1" si="9"/>
        <v>2.7</v>
      </c>
      <c r="P32" s="71" t="s">
        <v>55</v>
      </c>
      <c r="Q32" s="235" t="s">
        <v>433</v>
      </c>
      <c r="R32" s="236" t="str">
        <f t="shared" ca="1" si="8"/>
        <v>&lt;</v>
      </c>
      <c r="S32" s="229">
        <f t="shared" ca="1" si="10"/>
        <v>-0.8126003417599682</v>
      </c>
      <c r="T32" s="230">
        <f t="shared" ca="1" si="11"/>
        <v>-251.49896357713948</v>
      </c>
      <c r="U32" s="275" t="s">
        <v>672</v>
      </c>
      <c r="V32" s="125"/>
      <c r="W32" s="95"/>
      <c r="X32" s="95"/>
      <c r="Y32" s="95"/>
      <c r="Z32" s="95"/>
      <c r="AA32" s="95"/>
      <c r="AB32" s="95"/>
      <c r="AC32" s="106">
        <v>14</v>
      </c>
      <c r="AD32" s="38" t="s">
        <v>80</v>
      </c>
    </row>
    <row r="33" spans="1:34" ht="12.75" customHeight="1" x14ac:dyDescent="0.2">
      <c r="A33" s="10" t="s">
        <v>59</v>
      </c>
      <c r="B33" s="11" t="s">
        <v>52</v>
      </c>
      <c r="C33" s="118" t="s">
        <v>193</v>
      </c>
      <c r="D33" s="71" t="s">
        <v>55</v>
      </c>
      <c r="E33" s="68">
        <f t="shared" ca="1" si="12"/>
        <v>43009</v>
      </c>
      <c r="F33" s="69">
        <f t="shared" ca="1" si="13"/>
        <v>43373</v>
      </c>
      <c r="G33" s="70">
        <f t="shared" ca="1" si="14"/>
        <v>179</v>
      </c>
      <c r="H33" s="70">
        <f t="shared" ca="1" si="15"/>
        <v>3377</v>
      </c>
      <c r="I33" s="71">
        <f t="shared" ca="1" si="16"/>
        <v>5.3</v>
      </c>
      <c r="J33" s="71" t="s">
        <v>55</v>
      </c>
      <c r="K33" s="88">
        <f t="shared" ca="1" si="17"/>
        <v>44835</v>
      </c>
      <c r="L33" s="89">
        <f t="shared" ca="1" si="18"/>
        <v>45199</v>
      </c>
      <c r="M33" s="70">
        <f t="shared" ca="1" si="19"/>
        <v>280</v>
      </c>
      <c r="N33" s="70">
        <f t="shared" ca="1" si="20"/>
        <v>2182</v>
      </c>
      <c r="O33" s="71">
        <f t="shared" ca="1" si="9"/>
        <v>12.8</v>
      </c>
      <c r="P33" s="71" t="s">
        <v>55</v>
      </c>
      <c r="Q33" s="308" t="s">
        <v>412</v>
      </c>
      <c r="R33" s="228" t="str">
        <f t="shared" ca="1" si="8"/>
        <v>&gt;</v>
      </c>
      <c r="S33" s="229">
        <f t="shared" ca="1" si="10"/>
        <v>1.4209248856822456</v>
      </c>
      <c r="T33" s="230">
        <f t="shared" ca="1" si="11"/>
        <v>164.34172342315665</v>
      </c>
      <c r="U33" s="275" t="s">
        <v>672</v>
      </c>
      <c r="V33" s="125"/>
      <c r="W33" s="95"/>
      <c r="X33" s="95"/>
      <c r="Y33" s="95"/>
      <c r="Z33" s="95"/>
      <c r="AA33" s="95"/>
      <c r="AB33" s="95"/>
      <c r="AC33" s="106">
        <v>15</v>
      </c>
      <c r="AD33" s="38" t="s">
        <v>177</v>
      </c>
      <c r="AF33" s="173"/>
      <c r="AH33" s="173"/>
    </row>
    <row r="34" spans="1:34" ht="12.75" customHeight="1" x14ac:dyDescent="0.2">
      <c r="A34" s="10" t="s">
        <v>59</v>
      </c>
      <c r="B34" s="11" t="s">
        <v>52</v>
      </c>
      <c r="C34" s="118" t="s">
        <v>565</v>
      </c>
      <c r="D34" s="71" t="s">
        <v>55</v>
      </c>
      <c r="E34" s="68">
        <f t="shared" ca="1" si="12"/>
        <v>42644</v>
      </c>
      <c r="F34" s="69">
        <f t="shared" ca="1" si="13"/>
        <v>43008</v>
      </c>
      <c r="G34" s="70">
        <f t="shared" ca="1" si="14"/>
        <v>844</v>
      </c>
      <c r="H34" s="70">
        <f t="shared" ca="1" si="15"/>
        <v>3232</v>
      </c>
      <c r="I34" s="71">
        <f t="shared" ca="1" si="16"/>
        <v>26.1</v>
      </c>
      <c r="J34" s="71" t="s">
        <v>55</v>
      </c>
      <c r="K34" s="88">
        <f t="shared" ca="1" si="17"/>
        <v>44470</v>
      </c>
      <c r="L34" s="89">
        <f t="shared" ca="1" si="18"/>
        <v>44834</v>
      </c>
      <c r="M34" s="70">
        <f t="shared" ca="1" si="19"/>
        <v>774</v>
      </c>
      <c r="N34" s="70">
        <f t="shared" ca="1" si="20"/>
        <v>2373</v>
      </c>
      <c r="O34" s="71">
        <f t="shared" ca="1" si="9"/>
        <v>32.6</v>
      </c>
      <c r="P34" s="71" t="s">
        <v>55</v>
      </c>
      <c r="Q34" s="235" t="s">
        <v>434</v>
      </c>
      <c r="R34" s="236" t="str">
        <f t="shared" ca="1" si="8"/>
        <v>&gt;</v>
      </c>
      <c r="S34" s="229">
        <f t="shared" ca="1" si="10"/>
        <v>0.24902786681925204</v>
      </c>
      <c r="T34" s="230">
        <f t="shared" ca="1" si="11"/>
        <v>154.31806930693062</v>
      </c>
      <c r="U34" s="275" t="s">
        <v>673</v>
      </c>
      <c r="V34" s="125"/>
      <c r="W34" s="95"/>
      <c r="X34" s="95"/>
      <c r="Y34" s="95"/>
      <c r="Z34" s="95"/>
      <c r="AA34" s="95"/>
      <c r="AB34" s="95"/>
      <c r="AC34" s="106">
        <v>16</v>
      </c>
      <c r="AD34" s="38" t="s">
        <v>238</v>
      </c>
    </row>
    <row r="35" spans="1:34" ht="12.75" customHeight="1" x14ac:dyDescent="0.2">
      <c r="A35" s="10" t="s">
        <v>59</v>
      </c>
      <c r="B35" s="11" t="s">
        <v>52</v>
      </c>
      <c r="C35" s="118" t="s">
        <v>566</v>
      </c>
      <c r="D35" s="71" t="s">
        <v>55</v>
      </c>
      <c r="E35" s="68">
        <f t="shared" ca="1" si="12"/>
        <v>42644</v>
      </c>
      <c r="F35" s="69">
        <f t="shared" ca="1" si="13"/>
        <v>43008</v>
      </c>
      <c r="G35" s="70">
        <f t="shared" ca="1" si="14"/>
        <v>570</v>
      </c>
      <c r="H35" s="70">
        <f t="shared" ca="1" si="15"/>
        <v>3232</v>
      </c>
      <c r="I35" s="71">
        <f t="shared" ca="1" si="16"/>
        <v>17.600000000000001</v>
      </c>
      <c r="J35" s="71" t="s">
        <v>55</v>
      </c>
      <c r="K35" s="88">
        <f t="shared" ca="1" si="17"/>
        <v>44470</v>
      </c>
      <c r="L35" s="89">
        <f t="shared" ca="1" si="18"/>
        <v>44834</v>
      </c>
      <c r="M35" s="70">
        <f t="shared" ca="1" si="19"/>
        <v>530</v>
      </c>
      <c r="N35" s="70">
        <f t="shared" ca="1" si="20"/>
        <v>2373</v>
      </c>
      <c r="O35" s="71">
        <f t="shared" ca="1" si="9"/>
        <v>22.3</v>
      </c>
      <c r="P35" s="71" t="s">
        <v>55</v>
      </c>
      <c r="Q35" s="308" t="s">
        <v>412</v>
      </c>
      <c r="R35" s="228" t="str">
        <f t="shared" ca="1" si="8"/>
        <v>&gt;</v>
      </c>
      <c r="S35" s="229">
        <f t="shared" ca="1" si="10"/>
        <v>0.2664108649204131</v>
      </c>
      <c r="T35" s="230">
        <f t="shared" ca="1" si="11"/>
        <v>111.49443069306932</v>
      </c>
      <c r="U35" s="275" t="s">
        <v>673</v>
      </c>
      <c r="V35" s="125"/>
      <c r="W35" s="95"/>
      <c r="X35" s="95"/>
      <c r="Y35" s="95"/>
      <c r="Z35" s="95"/>
      <c r="AA35" s="95"/>
      <c r="AB35" s="95"/>
      <c r="AC35" s="106">
        <v>17</v>
      </c>
      <c r="AD35" s="38" t="s">
        <v>237</v>
      </c>
    </row>
    <row r="36" spans="1:34" ht="12.75" customHeight="1" x14ac:dyDescent="0.2">
      <c r="A36" s="10" t="s">
        <v>59</v>
      </c>
      <c r="B36" s="11" t="s">
        <v>52</v>
      </c>
      <c r="C36" s="118" t="s">
        <v>567</v>
      </c>
      <c r="D36" s="71" t="s">
        <v>55</v>
      </c>
      <c r="E36" s="68">
        <f t="shared" ca="1" si="12"/>
        <v>42644</v>
      </c>
      <c r="F36" s="69">
        <f t="shared" ca="1" si="13"/>
        <v>43008</v>
      </c>
      <c r="G36" s="70">
        <f t="shared" ca="1" si="14"/>
        <v>1258</v>
      </c>
      <c r="H36" s="70">
        <f t="shared" ca="1" si="15"/>
        <v>3232</v>
      </c>
      <c r="I36" s="71">
        <f t="shared" ca="1" si="16"/>
        <v>38.9</v>
      </c>
      <c r="J36" s="71" t="s">
        <v>55</v>
      </c>
      <c r="K36" s="88">
        <f t="shared" ca="1" si="17"/>
        <v>44470</v>
      </c>
      <c r="L36" s="89">
        <f t="shared" ca="1" si="18"/>
        <v>44834</v>
      </c>
      <c r="M36" s="70">
        <f t="shared" ca="1" si="19"/>
        <v>698</v>
      </c>
      <c r="N36" s="70">
        <f t="shared" ca="1" si="20"/>
        <v>2373</v>
      </c>
      <c r="O36" s="71">
        <f t="shared" ca="1" si="9"/>
        <v>29.4</v>
      </c>
      <c r="P36" s="71" t="s">
        <v>55</v>
      </c>
      <c r="Q36" s="308" t="s">
        <v>412</v>
      </c>
      <c r="R36" s="228" t="str">
        <f t="shared" ca="1" si="8"/>
        <v>&lt;</v>
      </c>
      <c r="S36" s="229">
        <f t="shared" ca="1" si="10"/>
        <v>-0.24430178672760661</v>
      </c>
      <c r="T36" s="230">
        <f t="shared" ca="1" si="11"/>
        <v>-225.64913366336634</v>
      </c>
      <c r="U36" s="275" t="s">
        <v>673</v>
      </c>
      <c r="V36" s="125"/>
      <c r="W36" s="95"/>
      <c r="X36" s="95"/>
      <c r="Y36" s="95"/>
      <c r="Z36" s="95"/>
      <c r="AA36" s="95"/>
      <c r="AB36" s="95"/>
      <c r="AC36" s="106">
        <v>18</v>
      </c>
      <c r="AD36" s="38" t="s">
        <v>6</v>
      </c>
    </row>
    <row r="37" spans="1:34" ht="12.75" customHeight="1" x14ac:dyDescent="0.2">
      <c r="A37" s="10" t="s">
        <v>59</v>
      </c>
      <c r="B37" s="11" t="s">
        <v>52</v>
      </c>
      <c r="C37" s="118" t="s">
        <v>568</v>
      </c>
      <c r="D37" s="71" t="s">
        <v>55</v>
      </c>
      <c r="E37" s="68">
        <f t="shared" ca="1" si="12"/>
        <v>42644</v>
      </c>
      <c r="F37" s="69">
        <f t="shared" ca="1" si="13"/>
        <v>43008</v>
      </c>
      <c r="G37" s="70">
        <f t="shared" ca="1" si="14"/>
        <v>194</v>
      </c>
      <c r="H37" s="70">
        <f t="shared" ca="1" si="15"/>
        <v>3232</v>
      </c>
      <c r="I37" s="71">
        <f t="shared" ca="1" si="16"/>
        <v>6</v>
      </c>
      <c r="J37" s="71" t="s">
        <v>55</v>
      </c>
      <c r="K37" s="88">
        <f t="shared" ca="1" si="17"/>
        <v>44470</v>
      </c>
      <c r="L37" s="89">
        <f t="shared" ca="1" si="18"/>
        <v>44834</v>
      </c>
      <c r="M37" s="70">
        <f t="shared" ca="1" si="19"/>
        <v>45</v>
      </c>
      <c r="N37" s="70">
        <f t="shared" ca="1" si="20"/>
        <v>2373</v>
      </c>
      <c r="O37" s="71">
        <f t="shared" ca="1" si="9"/>
        <v>1.9</v>
      </c>
      <c r="P37" s="71" t="s">
        <v>55</v>
      </c>
      <c r="Q37" s="235" t="s">
        <v>433</v>
      </c>
      <c r="R37" s="236" t="str">
        <f t="shared" ca="1" si="8"/>
        <v>&lt;</v>
      </c>
      <c r="S37" s="229">
        <f t="shared" ca="1" si="10"/>
        <v>-0.68407470642668167</v>
      </c>
      <c r="T37" s="230">
        <f t="shared" ca="1" si="11"/>
        <v>-97.438737623762364</v>
      </c>
      <c r="U37" s="275" t="s">
        <v>673</v>
      </c>
      <c r="V37" s="125"/>
      <c r="W37" s="95"/>
      <c r="X37" s="95"/>
      <c r="Y37" s="95"/>
      <c r="Z37" s="95"/>
      <c r="AA37" s="95"/>
      <c r="AB37" s="95"/>
      <c r="AC37" s="106">
        <v>19</v>
      </c>
      <c r="AD37" s="38" t="s">
        <v>7</v>
      </c>
    </row>
    <row r="38" spans="1:34" ht="12.75" customHeight="1" thickBot="1" x14ac:dyDescent="0.25">
      <c r="A38" s="13" t="s">
        <v>59</v>
      </c>
      <c r="B38" s="14" t="s">
        <v>52</v>
      </c>
      <c r="C38" s="15" t="s">
        <v>569</v>
      </c>
      <c r="D38" s="78" t="s">
        <v>55</v>
      </c>
      <c r="E38" s="4">
        <f t="shared" ca="1" si="12"/>
        <v>42644</v>
      </c>
      <c r="F38" s="5">
        <f t="shared" ca="1" si="13"/>
        <v>43008</v>
      </c>
      <c r="G38" s="77">
        <f t="shared" ca="1" si="14"/>
        <v>366</v>
      </c>
      <c r="H38" s="77">
        <f t="shared" ca="1" si="15"/>
        <v>3232</v>
      </c>
      <c r="I38" s="78">
        <f t="shared" ca="1" si="16"/>
        <v>11.3</v>
      </c>
      <c r="J38" s="78" t="s">
        <v>55</v>
      </c>
      <c r="K38" s="79">
        <f t="shared" ca="1" si="17"/>
        <v>44470</v>
      </c>
      <c r="L38" s="80">
        <f t="shared" ca="1" si="18"/>
        <v>44834</v>
      </c>
      <c r="M38" s="77">
        <f t="shared" ca="1" si="19"/>
        <v>326</v>
      </c>
      <c r="N38" s="77">
        <f t="shared" ca="1" si="20"/>
        <v>2373</v>
      </c>
      <c r="O38" s="78">
        <f t="shared" ca="1" si="9"/>
        <v>13.7</v>
      </c>
      <c r="P38" s="78" t="s">
        <v>55</v>
      </c>
      <c r="Q38" s="309" t="s">
        <v>412</v>
      </c>
      <c r="R38" s="232" t="str">
        <f t="shared" ca="1" si="8"/>
        <v>&gt;</v>
      </c>
      <c r="S38" s="233">
        <f t="shared" ca="1" si="10"/>
        <v>0.21313778183065857</v>
      </c>
      <c r="T38" s="234">
        <f t="shared" ca="1" si="11"/>
        <v>57.275371287128678</v>
      </c>
      <c r="U38" s="281" t="s">
        <v>673</v>
      </c>
      <c r="V38" s="125"/>
      <c r="W38" s="95"/>
      <c r="X38" s="95"/>
      <c r="Y38" s="95"/>
      <c r="Z38" s="95"/>
      <c r="AA38" s="95"/>
      <c r="AB38" s="95"/>
      <c r="AC38" s="106">
        <v>20</v>
      </c>
      <c r="AD38" s="38" t="s">
        <v>8</v>
      </c>
    </row>
    <row r="39" spans="1:34" ht="12.75" customHeight="1" thickTop="1" thickBot="1" x14ac:dyDescent="0.25">
      <c r="A39" s="16" t="s">
        <v>535</v>
      </c>
      <c r="B39" s="17" t="s">
        <v>54</v>
      </c>
      <c r="C39" s="115" t="s">
        <v>537</v>
      </c>
      <c r="D39" s="185" t="s">
        <v>55</v>
      </c>
      <c r="E39" s="88">
        <f t="shared" ca="1" si="12"/>
        <v>43374</v>
      </c>
      <c r="F39" s="37">
        <f t="shared" ca="1" si="13"/>
        <v>43374</v>
      </c>
      <c r="G39" s="70">
        <f t="shared" ca="1" si="14"/>
        <v>146</v>
      </c>
      <c r="H39" s="70">
        <f t="shared" ca="1" si="15"/>
        <v>406</v>
      </c>
      <c r="I39" s="71">
        <f t="shared" ca="1" si="16"/>
        <v>36</v>
      </c>
      <c r="J39" s="71" t="s">
        <v>55</v>
      </c>
      <c r="K39" s="88">
        <f t="shared" ca="1" si="17"/>
        <v>45200</v>
      </c>
      <c r="L39" s="89">
        <f t="shared" ca="1" si="18"/>
        <v>45200</v>
      </c>
      <c r="M39" s="70">
        <f t="shared" ca="1" si="19"/>
        <v>38</v>
      </c>
      <c r="N39" s="70">
        <f t="shared" ca="1" si="20"/>
        <v>130</v>
      </c>
      <c r="O39" s="71">
        <f t="shared" ca="1" si="9"/>
        <v>29.2</v>
      </c>
      <c r="P39" s="71" t="s">
        <v>55</v>
      </c>
      <c r="Q39" s="235" t="s">
        <v>433</v>
      </c>
      <c r="R39" s="236" t="str">
        <f t="shared" ca="1" si="8"/>
        <v>&lt;</v>
      </c>
      <c r="S39" s="229">
        <f t="shared" ca="1" si="10"/>
        <v>-0.1871443624868282</v>
      </c>
      <c r="T39" s="230">
        <f ca="1">IFERROR(IF(N39=0,"N.A.",M39-G39/H39*N39),"N.A.")</f>
        <v>-8.7487684729064057</v>
      </c>
      <c r="U39" s="284" t="s">
        <v>601</v>
      </c>
      <c r="V39" s="125"/>
      <c r="W39" s="95"/>
      <c r="X39" s="95"/>
      <c r="Y39" s="95"/>
      <c r="Z39" s="95"/>
      <c r="AA39" s="95"/>
      <c r="AB39" s="95"/>
      <c r="AC39" s="106">
        <v>21</v>
      </c>
      <c r="AD39" s="38" t="s">
        <v>9</v>
      </c>
    </row>
    <row r="40" spans="1:34" ht="12.75" customHeight="1" thickTop="1" x14ac:dyDescent="0.2">
      <c r="A40" s="7" t="s">
        <v>164</v>
      </c>
      <c r="B40" s="8" t="s">
        <v>166</v>
      </c>
      <c r="C40" s="117" t="s">
        <v>206</v>
      </c>
      <c r="D40" s="71" t="s">
        <v>55</v>
      </c>
      <c r="E40" s="557" t="s">
        <v>208</v>
      </c>
      <c r="F40" s="558"/>
      <c r="G40" s="558"/>
      <c r="H40" s="558"/>
      <c r="I40" s="558"/>
      <c r="J40" s="186" t="s">
        <v>55</v>
      </c>
      <c r="K40" s="557" t="s">
        <v>208</v>
      </c>
      <c r="L40" s="558"/>
      <c r="M40" s="558"/>
      <c r="N40" s="558"/>
      <c r="O40" s="558"/>
      <c r="P40" s="186" t="s">
        <v>55</v>
      </c>
      <c r="Q40" s="310" t="s">
        <v>412</v>
      </c>
      <c r="R40" s="224" t="str">
        <f t="shared" si="8"/>
        <v>x</v>
      </c>
      <c r="S40" s="225" t="str">
        <f t="shared" si="10"/>
        <v>N.A.</v>
      </c>
      <c r="T40" s="226" t="str">
        <f t="shared" si="11"/>
        <v>N.A.</v>
      </c>
      <c r="U40" s="275" t="s">
        <v>602</v>
      </c>
      <c r="V40" s="125"/>
      <c r="W40" s="95"/>
      <c r="X40" s="95"/>
      <c r="Y40" s="95"/>
      <c r="Z40" s="95"/>
      <c r="AA40" s="95"/>
      <c r="AB40" s="95"/>
      <c r="AC40" s="106">
        <v>22</v>
      </c>
      <c r="AD40" s="38" t="s">
        <v>240</v>
      </c>
    </row>
    <row r="41" spans="1:34" ht="12.75" customHeight="1" thickBot="1" x14ac:dyDescent="0.25">
      <c r="A41" s="10" t="s">
        <v>165</v>
      </c>
      <c r="B41" s="11" t="s">
        <v>166</v>
      </c>
      <c r="C41" s="12" t="s">
        <v>207</v>
      </c>
      <c r="D41" s="71" t="s">
        <v>55</v>
      </c>
      <c r="E41" s="555" t="s">
        <v>208</v>
      </c>
      <c r="F41" s="556"/>
      <c r="G41" s="556"/>
      <c r="H41" s="556"/>
      <c r="I41" s="556"/>
      <c r="J41" s="187" t="s">
        <v>55</v>
      </c>
      <c r="K41" s="555" t="s">
        <v>208</v>
      </c>
      <c r="L41" s="556"/>
      <c r="M41" s="556"/>
      <c r="N41" s="556"/>
      <c r="O41" s="556"/>
      <c r="P41" s="187" t="s">
        <v>55</v>
      </c>
      <c r="Q41" s="309" t="s">
        <v>412</v>
      </c>
      <c r="R41" s="232" t="str">
        <f t="shared" si="8"/>
        <v>x</v>
      </c>
      <c r="S41" s="233" t="str">
        <f t="shared" si="10"/>
        <v>N.A.</v>
      </c>
      <c r="T41" s="234" t="str">
        <f t="shared" si="11"/>
        <v>N.A.</v>
      </c>
      <c r="U41" s="281" t="s">
        <v>602</v>
      </c>
      <c r="V41" s="125"/>
      <c r="W41" s="95"/>
      <c r="X41" s="95"/>
      <c r="Y41" s="95"/>
      <c r="Z41" s="95"/>
      <c r="AA41" s="95"/>
      <c r="AB41" s="95"/>
      <c r="AC41" s="106">
        <v>23</v>
      </c>
      <c r="AD41" s="38" t="s">
        <v>241</v>
      </c>
    </row>
    <row r="42" spans="1:34" ht="12.75" customHeight="1" thickTop="1" x14ac:dyDescent="0.2">
      <c r="A42" s="7" t="s">
        <v>195</v>
      </c>
      <c r="B42" s="8" t="s">
        <v>54</v>
      </c>
      <c r="C42" s="117" t="s">
        <v>197</v>
      </c>
      <c r="D42" s="62" t="s">
        <v>55</v>
      </c>
      <c r="E42" s="86">
        <f t="shared" ca="1" si="12"/>
        <v>43282</v>
      </c>
      <c r="F42" s="35">
        <f t="shared" ca="1" si="13"/>
        <v>43373</v>
      </c>
      <c r="G42" s="61">
        <f t="shared" ca="1" si="14"/>
        <v>3587</v>
      </c>
      <c r="H42" s="61">
        <f t="shared" ca="1" si="15"/>
        <v>4958</v>
      </c>
      <c r="I42" s="62">
        <f t="shared" ref="I42:I49" ca="1" si="21">IF(OR(H42=0,INDIRECT(ADDRESS(ROW(),$M$1+1,1,1,"Performance"))="N.A."),"N.A.",IF(INDIRECT(ADDRESS(ROW(),$M$1+1,1,1,"Performance"))="***","***",ROUND(INDIRECT(ADDRESS(ROW(),$M$1+1,1,1,"Performance")),1)))</f>
        <v>72.3</v>
      </c>
      <c r="J42" s="62" t="s">
        <v>55</v>
      </c>
      <c r="K42" s="86">
        <f t="shared" ca="1" si="17"/>
        <v>45108</v>
      </c>
      <c r="L42" s="87">
        <f t="shared" ca="1" si="18"/>
        <v>45199</v>
      </c>
      <c r="M42" s="61">
        <f t="shared" ca="1" si="19"/>
        <v>2349</v>
      </c>
      <c r="N42" s="61">
        <f t="shared" ca="1" si="20"/>
        <v>3550</v>
      </c>
      <c r="O42" s="62">
        <f t="shared" ref="O42:O49" ca="1" si="22">IF(OR(N42=0,INDIRECT(ADDRESS(ROW(),$M$2+1,1,1,"Performance"))="N.A."),"N.A.",IF(INDIRECT(ADDRESS(ROW(),$M$2+1,1,1,"Performance"))="***","***",ROUND(INDIRECT(ADDRESS(ROW(),$M$2+1,1,1,"Performance")),1)))</f>
        <v>66.2</v>
      </c>
      <c r="P42" s="62" t="s">
        <v>55</v>
      </c>
      <c r="Q42" s="223" t="s">
        <v>434</v>
      </c>
      <c r="R42" s="224" t="str">
        <f t="shared" ca="1" si="8"/>
        <v>&lt;</v>
      </c>
      <c r="S42" s="225">
        <f t="shared" ca="1" si="10"/>
        <v>-8.54029221327407E-2</v>
      </c>
      <c r="T42" s="226">
        <f t="shared" ca="1" si="11"/>
        <v>-219.34409035901581</v>
      </c>
      <c r="U42" s="282" t="s">
        <v>603</v>
      </c>
      <c r="V42" s="125"/>
      <c r="W42" s="95"/>
      <c r="X42" s="95"/>
      <c r="Y42" s="95"/>
      <c r="Z42" s="95"/>
      <c r="AA42" s="95"/>
      <c r="AB42" s="95"/>
      <c r="AC42" s="106">
        <v>24</v>
      </c>
      <c r="AD42" s="38" t="s">
        <v>242</v>
      </c>
    </row>
    <row r="43" spans="1:34" ht="12.75" customHeight="1" thickBot="1" x14ac:dyDescent="0.25">
      <c r="A43" s="13" t="s">
        <v>196</v>
      </c>
      <c r="B43" s="14" t="s">
        <v>54</v>
      </c>
      <c r="C43" s="119" t="s">
        <v>199</v>
      </c>
      <c r="D43" s="78" t="s">
        <v>55</v>
      </c>
      <c r="E43" s="79">
        <f t="shared" ca="1" si="12"/>
        <v>43282</v>
      </c>
      <c r="F43" s="31">
        <f t="shared" ca="1" si="13"/>
        <v>43373</v>
      </c>
      <c r="G43" s="77">
        <f t="shared" ca="1" si="14"/>
        <v>2867</v>
      </c>
      <c r="H43" s="77">
        <f t="shared" ca="1" si="15"/>
        <v>4566</v>
      </c>
      <c r="I43" s="78">
        <f t="shared" ca="1" si="21"/>
        <v>62.8</v>
      </c>
      <c r="J43" s="78" t="s">
        <v>55</v>
      </c>
      <c r="K43" s="79">
        <f t="shared" ca="1" si="17"/>
        <v>45108</v>
      </c>
      <c r="L43" s="80">
        <f t="shared" ca="1" si="18"/>
        <v>45199</v>
      </c>
      <c r="M43" s="77">
        <f t="shared" ca="1" si="19"/>
        <v>1939</v>
      </c>
      <c r="N43" s="77">
        <f t="shared" ca="1" si="20"/>
        <v>3239</v>
      </c>
      <c r="O43" s="78">
        <f t="shared" ca="1" si="22"/>
        <v>59.9</v>
      </c>
      <c r="P43" s="78" t="s">
        <v>55</v>
      </c>
      <c r="Q43" s="231" t="s">
        <v>434</v>
      </c>
      <c r="R43" s="232" t="str">
        <f t="shared" ca="1" si="8"/>
        <v>&lt;</v>
      </c>
      <c r="S43" s="233">
        <f t="shared" ca="1" si="10"/>
        <v>-4.660015875147383E-2</v>
      </c>
      <c r="T43" s="234">
        <f t="shared" ca="1" si="11"/>
        <v>-94.774200613228004</v>
      </c>
      <c r="U43" s="281" t="s">
        <v>603</v>
      </c>
      <c r="V43" s="125"/>
      <c r="W43" s="95"/>
      <c r="X43" s="95"/>
      <c r="Y43" s="95"/>
      <c r="Z43" s="95"/>
      <c r="AA43" s="95"/>
      <c r="AB43" s="95"/>
      <c r="AC43" s="106">
        <v>25</v>
      </c>
      <c r="AD43" s="38" t="s">
        <v>243</v>
      </c>
    </row>
    <row r="44" spans="1:34" ht="12.75" customHeight="1" thickTop="1" thickBot="1" x14ac:dyDescent="0.25">
      <c r="A44" s="10" t="s">
        <v>124</v>
      </c>
      <c r="B44" s="11" t="s">
        <v>54</v>
      </c>
      <c r="C44" s="118" t="s">
        <v>553</v>
      </c>
      <c r="D44" s="185" t="s">
        <v>55</v>
      </c>
      <c r="E44" s="88">
        <f t="shared" ca="1" si="12"/>
        <v>43282</v>
      </c>
      <c r="F44" s="37">
        <f t="shared" ca="1" si="13"/>
        <v>43373</v>
      </c>
      <c r="G44" s="70">
        <f t="shared" ca="1" si="14"/>
        <v>640</v>
      </c>
      <c r="H44" s="70">
        <f t="shared" ca="1" si="15"/>
        <v>5711</v>
      </c>
      <c r="I44" s="71">
        <f t="shared" ca="1" si="21"/>
        <v>11.2</v>
      </c>
      <c r="J44" s="71" t="s">
        <v>55</v>
      </c>
      <c r="K44" s="88">
        <f t="shared" ca="1" si="17"/>
        <v>45108</v>
      </c>
      <c r="L44" s="89">
        <f t="shared" ca="1" si="18"/>
        <v>45199</v>
      </c>
      <c r="M44" s="70">
        <f t="shared" ca="1" si="19"/>
        <v>456</v>
      </c>
      <c r="N44" s="70">
        <f t="shared" ca="1" si="20"/>
        <v>3816</v>
      </c>
      <c r="O44" s="71">
        <f t="shared" ca="1" si="22"/>
        <v>11.9</v>
      </c>
      <c r="P44" s="71" t="s">
        <v>55</v>
      </c>
      <c r="Q44" s="308" t="s">
        <v>412</v>
      </c>
      <c r="R44" s="228" t="str">
        <f t="shared" ca="1" si="8"/>
        <v>&gt;</v>
      </c>
      <c r="S44" s="229">
        <f t="shared" ca="1" si="10"/>
        <v>6.6322720125786105E-2</v>
      </c>
      <c r="T44" s="230">
        <f t="shared" ca="1" si="11"/>
        <v>28.362108212221983</v>
      </c>
      <c r="U44" s="284" t="s">
        <v>604</v>
      </c>
      <c r="V44" s="125"/>
      <c r="W44" s="95"/>
      <c r="X44" s="95"/>
      <c r="Y44" s="95"/>
      <c r="Z44" s="95"/>
      <c r="AA44" s="95"/>
      <c r="AB44" s="95"/>
      <c r="AC44" s="106">
        <v>26</v>
      </c>
      <c r="AD44" s="38" t="s">
        <v>244</v>
      </c>
    </row>
    <row r="45" spans="1:34" ht="12.75" customHeight="1" thickTop="1" thickBot="1" x14ac:dyDescent="0.25">
      <c r="A45" s="16" t="s">
        <v>201</v>
      </c>
      <c r="B45" s="17" t="s">
        <v>54</v>
      </c>
      <c r="C45" s="115" t="s">
        <v>202</v>
      </c>
      <c r="D45" s="185" t="s">
        <v>55</v>
      </c>
      <c r="E45" s="215">
        <f t="shared" ca="1" si="12"/>
        <v>43282</v>
      </c>
      <c r="F45" s="179">
        <f t="shared" ca="1" si="13"/>
        <v>43373</v>
      </c>
      <c r="G45" s="180">
        <f t="shared" ca="1" si="14"/>
        <v>452</v>
      </c>
      <c r="H45" s="180">
        <f t="shared" ca="1" si="15"/>
        <v>5403</v>
      </c>
      <c r="I45" s="177">
        <f t="shared" ca="1" si="21"/>
        <v>8.4</v>
      </c>
      <c r="J45" s="177" t="s">
        <v>55</v>
      </c>
      <c r="K45" s="215">
        <f t="shared" ca="1" si="17"/>
        <v>45108</v>
      </c>
      <c r="L45" s="216">
        <f t="shared" ca="1" si="18"/>
        <v>45199</v>
      </c>
      <c r="M45" s="180">
        <f t="shared" ca="1" si="19"/>
        <v>233</v>
      </c>
      <c r="N45" s="180">
        <f t="shared" ca="1" si="20"/>
        <v>3673</v>
      </c>
      <c r="O45" s="177">
        <f t="shared" ca="1" si="22"/>
        <v>6.3</v>
      </c>
      <c r="P45" s="177" t="s">
        <v>55</v>
      </c>
      <c r="Q45" s="311" t="s">
        <v>412</v>
      </c>
      <c r="R45" s="239" t="str">
        <f t="shared" ca="1" si="8"/>
        <v>&lt;</v>
      </c>
      <c r="S45" s="240">
        <f t="shared" ca="1" si="10"/>
        <v>-0.24171664068579857</v>
      </c>
      <c r="T45" s="241">
        <f t="shared" ca="1" si="11"/>
        <v>-74.272996483435122</v>
      </c>
      <c r="U45" s="284" t="s">
        <v>605</v>
      </c>
      <c r="V45" s="285"/>
      <c r="AC45" s="106">
        <v>27</v>
      </c>
      <c r="AD45" s="38" t="s">
        <v>125</v>
      </c>
    </row>
    <row r="46" spans="1:34" ht="12.75" customHeight="1" thickTop="1" x14ac:dyDescent="0.2">
      <c r="A46" s="7" t="s">
        <v>131</v>
      </c>
      <c r="B46" s="8" t="s">
        <v>54</v>
      </c>
      <c r="C46" s="117" t="s">
        <v>210</v>
      </c>
      <c r="D46" s="62" t="s">
        <v>55</v>
      </c>
      <c r="E46" s="3">
        <f t="shared" ca="1" si="12"/>
        <v>43282</v>
      </c>
      <c r="F46" s="2">
        <f t="shared" ca="1" si="13"/>
        <v>43373</v>
      </c>
      <c r="G46" s="61">
        <f t="shared" ca="1" si="14"/>
        <v>42</v>
      </c>
      <c r="H46" s="61">
        <f t="shared" ca="1" si="15"/>
        <v>66</v>
      </c>
      <c r="I46" s="62">
        <f t="shared" ca="1" si="21"/>
        <v>63.6</v>
      </c>
      <c r="J46" s="62" t="s">
        <v>55</v>
      </c>
      <c r="K46" s="86">
        <f t="shared" ca="1" si="17"/>
        <v>45108</v>
      </c>
      <c r="L46" s="87">
        <f t="shared" ca="1" si="18"/>
        <v>45199</v>
      </c>
      <c r="M46" s="61">
        <f t="shared" ca="1" si="19"/>
        <v>48</v>
      </c>
      <c r="N46" s="61">
        <f t="shared" ca="1" si="20"/>
        <v>62</v>
      </c>
      <c r="O46" s="62">
        <f t="shared" ca="1" si="22"/>
        <v>77.400000000000006</v>
      </c>
      <c r="P46" s="62" t="s">
        <v>55</v>
      </c>
      <c r="Q46" s="310" t="s">
        <v>412</v>
      </c>
      <c r="R46" s="224" t="str">
        <f t="shared" ca="1" si="8"/>
        <v>&gt;</v>
      </c>
      <c r="S46" s="225">
        <f t="shared" ca="1" si="10"/>
        <v>0.21658986175115214</v>
      </c>
      <c r="T46" s="226">
        <f t="shared" ca="1" si="11"/>
        <v>8.5454545454545467</v>
      </c>
      <c r="U46" s="286" t="s">
        <v>606</v>
      </c>
      <c r="V46" s="285"/>
      <c r="AC46" s="106">
        <v>28</v>
      </c>
      <c r="AD46" s="38" t="s">
        <v>126</v>
      </c>
    </row>
    <row r="47" spans="1:34" ht="12.75" customHeight="1" x14ac:dyDescent="0.2">
      <c r="A47" s="10" t="s">
        <v>131</v>
      </c>
      <c r="B47" s="11" t="s">
        <v>54</v>
      </c>
      <c r="C47" s="118" t="s">
        <v>211</v>
      </c>
      <c r="D47" s="71" t="s">
        <v>55</v>
      </c>
      <c r="E47" s="68">
        <f t="shared" ca="1" si="12"/>
        <v>43282</v>
      </c>
      <c r="F47" s="69">
        <f t="shared" ca="1" si="13"/>
        <v>43373</v>
      </c>
      <c r="G47" s="70">
        <f t="shared" ca="1" si="14"/>
        <v>33</v>
      </c>
      <c r="H47" s="70">
        <f t="shared" ca="1" si="15"/>
        <v>66</v>
      </c>
      <c r="I47" s="71">
        <f t="shared" ca="1" si="21"/>
        <v>50</v>
      </c>
      <c r="J47" s="71" t="s">
        <v>55</v>
      </c>
      <c r="K47" s="88">
        <f t="shared" ca="1" si="17"/>
        <v>45108</v>
      </c>
      <c r="L47" s="89">
        <f t="shared" ca="1" si="18"/>
        <v>45199</v>
      </c>
      <c r="M47" s="70">
        <f t="shared" ca="1" si="19"/>
        <v>35</v>
      </c>
      <c r="N47" s="70">
        <f t="shared" ca="1" si="20"/>
        <v>62</v>
      </c>
      <c r="O47" s="71">
        <f t="shared" ca="1" si="22"/>
        <v>56.5</v>
      </c>
      <c r="P47" s="71" t="s">
        <v>55</v>
      </c>
      <c r="Q47" s="308" t="s">
        <v>412</v>
      </c>
      <c r="R47" s="228" t="str">
        <f t="shared" ca="1" si="8"/>
        <v>&gt;</v>
      </c>
      <c r="S47" s="229">
        <f t="shared" ca="1" si="10"/>
        <v>0.12903225806451624</v>
      </c>
      <c r="T47" s="230">
        <f t="shared" ca="1" si="11"/>
        <v>4</v>
      </c>
      <c r="U47" s="286" t="s">
        <v>606</v>
      </c>
      <c r="V47" s="285"/>
      <c r="AC47" s="106">
        <v>29</v>
      </c>
      <c r="AD47" s="38" t="s">
        <v>317</v>
      </c>
    </row>
    <row r="48" spans="1:34" ht="12.75" customHeight="1" x14ac:dyDescent="0.2">
      <c r="A48" s="10" t="s">
        <v>131</v>
      </c>
      <c r="B48" s="11" t="s">
        <v>54</v>
      </c>
      <c r="C48" s="118" t="s">
        <v>212</v>
      </c>
      <c r="D48" s="71" t="s">
        <v>55</v>
      </c>
      <c r="E48" s="68">
        <f t="shared" ca="1" si="12"/>
        <v>43282</v>
      </c>
      <c r="F48" s="69">
        <f t="shared" ca="1" si="13"/>
        <v>43373</v>
      </c>
      <c r="G48" s="70">
        <f t="shared" ca="1" si="14"/>
        <v>55</v>
      </c>
      <c r="H48" s="70">
        <f t="shared" ca="1" si="15"/>
        <v>66</v>
      </c>
      <c r="I48" s="71">
        <f t="shared" ca="1" si="21"/>
        <v>83.3</v>
      </c>
      <c r="J48" s="71" t="s">
        <v>55</v>
      </c>
      <c r="K48" s="88">
        <f t="shared" ca="1" si="17"/>
        <v>45108</v>
      </c>
      <c r="L48" s="89">
        <f t="shared" ca="1" si="18"/>
        <v>45199</v>
      </c>
      <c r="M48" s="70">
        <f t="shared" ca="1" si="19"/>
        <v>58</v>
      </c>
      <c r="N48" s="70">
        <f t="shared" ca="1" si="20"/>
        <v>62</v>
      </c>
      <c r="O48" s="71">
        <f t="shared" ca="1" si="22"/>
        <v>93.5</v>
      </c>
      <c r="P48" s="71" t="s">
        <v>55</v>
      </c>
      <c r="Q48" s="308" t="s">
        <v>412</v>
      </c>
      <c r="R48" s="228" t="str">
        <f t="shared" ca="1" si="8"/>
        <v>&gt;</v>
      </c>
      <c r="S48" s="229">
        <f t="shared" ca="1" si="10"/>
        <v>0.1225806451612903</v>
      </c>
      <c r="T48" s="230">
        <f t="shared" ca="1" si="11"/>
        <v>6.3333333333333286</v>
      </c>
      <c r="U48" s="286" t="s">
        <v>606</v>
      </c>
      <c r="V48" s="285"/>
      <c r="AC48" s="106">
        <v>30</v>
      </c>
      <c r="AD48" s="38" t="s">
        <v>318</v>
      </c>
    </row>
    <row r="49" spans="1:30" ht="12.75" customHeight="1" thickBot="1" x14ac:dyDescent="0.25">
      <c r="A49" s="13" t="s">
        <v>131</v>
      </c>
      <c r="B49" s="14" t="s">
        <v>54</v>
      </c>
      <c r="C49" s="119" t="s">
        <v>213</v>
      </c>
      <c r="D49" s="78" t="s">
        <v>55</v>
      </c>
      <c r="E49" s="4">
        <f t="shared" ca="1" si="12"/>
        <v>43282</v>
      </c>
      <c r="F49" s="5">
        <f t="shared" ca="1" si="13"/>
        <v>43373</v>
      </c>
      <c r="G49" s="77">
        <f t="shared" ca="1" si="14"/>
        <v>64</v>
      </c>
      <c r="H49" s="77">
        <f t="shared" ca="1" si="15"/>
        <v>66</v>
      </c>
      <c r="I49" s="78">
        <f t="shared" ca="1" si="21"/>
        <v>97</v>
      </c>
      <c r="J49" s="78" t="s">
        <v>55</v>
      </c>
      <c r="K49" s="79">
        <f t="shared" ca="1" si="17"/>
        <v>45108</v>
      </c>
      <c r="L49" s="80">
        <f t="shared" ca="1" si="18"/>
        <v>45199</v>
      </c>
      <c r="M49" s="91">
        <f t="shared" ca="1" si="19"/>
        <v>56</v>
      </c>
      <c r="N49" s="77">
        <f t="shared" ca="1" si="20"/>
        <v>62</v>
      </c>
      <c r="O49" s="78">
        <f t="shared" ca="1" si="22"/>
        <v>90.3</v>
      </c>
      <c r="P49" s="78" t="s">
        <v>55</v>
      </c>
      <c r="Q49" s="309" t="s">
        <v>412</v>
      </c>
      <c r="R49" s="232" t="str">
        <f t="shared" ca="1" si="8"/>
        <v>&lt;</v>
      </c>
      <c r="S49" s="233">
        <f t="shared" ca="1" si="10"/>
        <v>-6.8548387096774244E-2</v>
      </c>
      <c r="T49" s="234">
        <f t="shared" ca="1" si="11"/>
        <v>-4.1212121212121247</v>
      </c>
      <c r="U49" s="283" t="s">
        <v>606</v>
      </c>
      <c r="AC49" s="106">
        <v>31</v>
      </c>
      <c r="AD49" s="38" t="s">
        <v>319</v>
      </c>
    </row>
    <row r="50" spans="1:30" ht="12.75" customHeight="1" thickTop="1" x14ac:dyDescent="0.2">
      <c r="AC50" s="106">
        <v>32</v>
      </c>
      <c r="AD50" s="38" t="s">
        <v>413</v>
      </c>
    </row>
    <row r="51" spans="1:30" ht="12.75" customHeight="1" x14ac:dyDescent="0.2">
      <c r="A51" s="46" t="s">
        <v>138</v>
      </c>
      <c r="B51" s="44"/>
      <c r="O51" s="124"/>
      <c r="P51" s="124"/>
      <c r="AC51" s="106">
        <v>33</v>
      </c>
      <c r="AD51" s="38" t="s">
        <v>416</v>
      </c>
    </row>
    <row r="52" spans="1:30" ht="6.75" customHeight="1" x14ac:dyDescent="0.2">
      <c r="A52" s="46"/>
      <c r="B52" s="44"/>
      <c r="O52" s="124"/>
      <c r="P52" s="124"/>
      <c r="AC52" s="106">
        <v>34</v>
      </c>
      <c r="AD52" s="38" t="s">
        <v>414</v>
      </c>
    </row>
    <row r="53" spans="1:30" ht="12.75" customHeight="1" x14ac:dyDescent="0.2">
      <c r="A53" s="47" t="s">
        <v>713</v>
      </c>
      <c r="B53" s="45"/>
      <c r="O53" s="124"/>
      <c r="P53" s="124"/>
      <c r="V53" s="95"/>
      <c r="W53" s="95"/>
      <c r="X53" s="95"/>
      <c r="Y53" s="95"/>
      <c r="Z53" s="95"/>
      <c r="AA53" s="95"/>
      <c r="AB53" s="95"/>
      <c r="AC53" s="106">
        <v>35</v>
      </c>
      <c r="AD53" s="38" t="s">
        <v>415</v>
      </c>
    </row>
    <row r="54" spans="1:30" ht="12.75" customHeight="1" x14ac:dyDescent="0.2">
      <c r="A54" s="47" t="s">
        <v>741</v>
      </c>
      <c r="B54" s="45"/>
      <c r="O54" s="124"/>
      <c r="P54" s="124"/>
      <c r="V54" s="95"/>
      <c r="W54" s="95"/>
      <c r="X54" s="95"/>
      <c r="Y54" s="95"/>
      <c r="Z54" s="95"/>
      <c r="AA54" s="95"/>
      <c r="AB54" s="95"/>
      <c r="AC54" s="106">
        <v>36</v>
      </c>
      <c r="AD54" s="38" t="s">
        <v>418</v>
      </c>
    </row>
    <row r="55" spans="1:30" ht="12.75" customHeight="1" x14ac:dyDescent="0.2">
      <c r="A55" s="47" t="s">
        <v>507</v>
      </c>
      <c r="B55" s="45"/>
      <c r="O55" s="124"/>
      <c r="P55" s="124"/>
      <c r="V55" s="95"/>
      <c r="W55" s="95"/>
      <c r="X55" s="95"/>
      <c r="Y55" s="95"/>
      <c r="Z55" s="95"/>
      <c r="AA55" s="95"/>
      <c r="AB55" s="95"/>
      <c r="AC55" s="106">
        <v>37</v>
      </c>
      <c r="AD55" s="38" t="s">
        <v>419</v>
      </c>
    </row>
    <row r="56" spans="1:30" ht="12.75" customHeight="1" x14ac:dyDescent="0.2">
      <c r="A56" s="46" t="s">
        <v>448</v>
      </c>
      <c r="B56" s="45"/>
      <c r="O56" s="124"/>
      <c r="P56" s="124"/>
      <c r="V56" s="95"/>
      <c r="W56" s="95"/>
      <c r="X56" s="95"/>
      <c r="Y56" s="95"/>
      <c r="Z56" s="95"/>
      <c r="AA56" s="95"/>
      <c r="AB56" s="95"/>
      <c r="AC56" s="106">
        <v>38</v>
      </c>
      <c r="AD56" s="38" t="s">
        <v>420</v>
      </c>
    </row>
    <row r="57" spans="1:30" ht="12.75" customHeight="1" x14ac:dyDescent="0.2">
      <c r="A57" s="47" t="s">
        <v>725</v>
      </c>
      <c r="B57" s="45"/>
      <c r="O57" s="124"/>
      <c r="P57" s="124"/>
      <c r="V57" s="95"/>
      <c r="W57" s="95"/>
      <c r="X57" s="95"/>
      <c r="Y57" s="95"/>
      <c r="Z57" s="95"/>
      <c r="AA57" s="95"/>
      <c r="AB57" s="95"/>
      <c r="AC57" s="106">
        <v>39</v>
      </c>
      <c r="AD57" s="38" t="s">
        <v>421</v>
      </c>
    </row>
    <row r="58" spans="1:30" ht="6.75" customHeight="1" x14ac:dyDescent="0.2">
      <c r="A58" s="47"/>
      <c r="B58" s="45"/>
      <c r="O58" s="124"/>
      <c r="P58" s="124"/>
      <c r="V58" s="95"/>
      <c r="W58" s="95"/>
      <c r="X58" s="95"/>
      <c r="Y58" s="95"/>
      <c r="Z58" s="95"/>
      <c r="AA58" s="95"/>
      <c r="AB58" s="95"/>
      <c r="AC58" s="106">
        <v>40</v>
      </c>
      <c r="AD58" s="38" t="s">
        <v>422</v>
      </c>
    </row>
    <row r="59" spans="1:30" ht="12.75" customHeight="1" x14ac:dyDescent="0.2">
      <c r="A59" s="46" t="s">
        <v>739</v>
      </c>
      <c r="O59" s="124"/>
      <c r="P59" s="124"/>
      <c r="V59" s="95"/>
      <c r="W59" s="95"/>
      <c r="X59" s="95"/>
      <c r="Y59" s="95"/>
      <c r="Z59" s="95"/>
      <c r="AA59" s="95"/>
      <c r="AB59" s="95"/>
      <c r="AC59" s="106">
        <v>41</v>
      </c>
      <c r="AD59" s="38" t="s">
        <v>447</v>
      </c>
    </row>
    <row r="60" spans="1:30" x14ac:dyDescent="0.2">
      <c r="A60" s="219" t="s">
        <v>648</v>
      </c>
      <c r="O60" s="124"/>
      <c r="P60" s="124"/>
      <c r="AC60" s="106">
        <v>42</v>
      </c>
      <c r="AD60" s="38" t="s">
        <v>449</v>
      </c>
    </row>
    <row r="61" spans="1:30" x14ac:dyDescent="0.2">
      <c r="A61" s="46"/>
      <c r="AC61" s="106">
        <v>43</v>
      </c>
      <c r="AD61" s="38" t="s">
        <v>450</v>
      </c>
    </row>
    <row r="62" spans="1:30" ht="6.75" customHeight="1" x14ac:dyDescent="0.2">
      <c r="AC62" s="106">
        <v>44</v>
      </c>
      <c r="AD62" s="38" t="s">
        <v>737</v>
      </c>
    </row>
    <row r="63" spans="1:30" x14ac:dyDescent="0.2">
      <c r="O63" s="124"/>
      <c r="P63" s="124"/>
      <c r="AC63" s="106">
        <v>45</v>
      </c>
      <c r="AD63" s="38" t="s">
        <v>455</v>
      </c>
    </row>
    <row r="64" spans="1:30" ht="6.75" customHeight="1" x14ac:dyDescent="0.2">
      <c r="A64" s="46"/>
      <c r="O64" s="124"/>
      <c r="P64" s="124"/>
      <c r="AC64" s="106">
        <v>46</v>
      </c>
      <c r="AD64" s="38" t="s">
        <v>459</v>
      </c>
    </row>
    <row r="65" spans="29:30" ht="12.6" customHeight="1" x14ac:dyDescent="0.2">
      <c r="AC65" s="106">
        <v>47</v>
      </c>
      <c r="AD65" s="38" t="s">
        <v>477</v>
      </c>
    </row>
    <row r="66" spans="29:30" ht="12.6" customHeight="1" x14ac:dyDescent="0.2">
      <c r="AC66" s="106">
        <v>48</v>
      </c>
      <c r="AD66" s="38" t="s">
        <v>482</v>
      </c>
    </row>
    <row r="67" spans="29:30" ht="12.6" customHeight="1" x14ac:dyDescent="0.2">
      <c r="AC67" s="106">
        <v>49</v>
      </c>
      <c r="AD67" s="38" t="s">
        <v>488</v>
      </c>
    </row>
    <row r="68" spans="29:30" ht="12.6" customHeight="1" x14ac:dyDescent="0.2">
      <c r="AC68" s="106">
        <v>50</v>
      </c>
      <c r="AD68" s="38" t="s">
        <v>503</v>
      </c>
    </row>
    <row r="69" spans="29:30" ht="12.6" customHeight="1" x14ac:dyDescent="0.2">
      <c r="AC69" s="106">
        <v>51</v>
      </c>
      <c r="AD69" s="38" t="s">
        <v>532</v>
      </c>
    </row>
    <row r="70" spans="29:30" ht="6.75" customHeight="1" x14ac:dyDescent="0.2">
      <c r="AC70" s="106">
        <v>52</v>
      </c>
      <c r="AD70" s="38" t="s">
        <v>533</v>
      </c>
    </row>
    <row r="71" spans="29:30" ht="12.6" customHeight="1" x14ac:dyDescent="0.2">
      <c r="AC71" s="106">
        <v>53</v>
      </c>
      <c r="AD71" s="38" t="s">
        <v>534</v>
      </c>
    </row>
    <row r="72" spans="29:30" ht="12.6" customHeight="1" x14ac:dyDescent="0.2">
      <c r="AC72" s="106">
        <v>54</v>
      </c>
      <c r="AD72" s="38" t="s">
        <v>536</v>
      </c>
    </row>
    <row r="73" spans="29:30" ht="12.6" customHeight="1" x14ac:dyDescent="0.2">
      <c r="AC73" s="106">
        <v>55</v>
      </c>
      <c r="AD73" s="38" t="s">
        <v>543</v>
      </c>
    </row>
    <row r="74" spans="29:30" x14ac:dyDescent="0.2">
      <c r="AC74" s="106">
        <v>56</v>
      </c>
      <c r="AD74" s="38" t="s">
        <v>554</v>
      </c>
    </row>
    <row r="75" spans="29:30" x14ac:dyDescent="0.2">
      <c r="AC75" s="106">
        <v>57</v>
      </c>
      <c r="AD75" s="38" t="s">
        <v>555</v>
      </c>
    </row>
    <row r="76" spans="29:30" x14ac:dyDescent="0.2">
      <c r="AC76" s="106">
        <v>58</v>
      </c>
      <c r="AD76" s="38" t="s">
        <v>556</v>
      </c>
    </row>
    <row r="77" spans="29:30" x14ac:dyDescent="0.2">
      <c r="AC77" s="106">
        <v>59</v>
      </c>
      <c r="AD77" s="38" t="s">
        <v>557</v>
      </c>
    </row>
    <row r="78" spans="29:30" x14ac:dyDescent="0.2">
      <c r="AC78" s="106">
        <v>60</v>
      </c>
      <c r="AD78" s="38" t="s">
        <v>563</v>
      </c>
    </row>
    <row r="79" spans="29:30" x14ac:dyDescent="0.2">
      <c r="AC79" s="106">
        <v>61</v>
      </c>
      <c r="AD79" s="38" t="s">
        <v>564</v>
      </c>
    </row>
    <row r="80" spans="29:30" x14ac:dyDescent="0.2">
      <c r="AC80" s="106">
        <v>62</v>
      </c>
      <c r="AD80" s="38" t="s">
        <v>581</v>
      </c>
    </row>
    <row r="81" spans="29:30" x14ac:dyDescent="0.2">
      <c r="AC81" s="106">
        <v>63</v>
      </c>
      <c r="AD81" s="38" t="s">
        <v>582</v>
      </c>
    </row>
    <row r="82" spans="29:30" x14ac:dyDescent="0.2">
      <c r="AC82" s="106">
        <v>64</v>
      </c>
      <c r="AD82" s="38" t="s">
        <v>583</v>
      </c>
    </row>
    <row r="83" spans="29:30" x14ac:dyDescent="0.2">
      <c r="AC83" s="106">
        <v>65</v>
      </c>
      <c r="AD83" s="38" t="s">
        <v>584</v>
      </c>
    </row>
    <row r="84" spans="29:30" x14ac:dyDescent="0.2">
      <c r="AC84" s="106">
        <v>66</v>
      </c>
      <c r="AD84" s="38" t="s">
        <v>585</v>
      </c>
    </row>
    <row r="85" spans="29:30" x14ac:dyDescent="0.2">
      <c r="AC85" s="106">
        <v>67</v>
      </c>
      <c r="AD85" s="38" t="s">
        <v>586</v>
      </c>
    </row>
    <row r="86" spans="29:30" x14ac:dyDescent="0.2">
      <c r="AC86" s="106">
        <v>68</v>
      </c>
      <c r="AD86" s="38" t="s">
        <v>644</v>
      </c>
    </row>
    <row r="87" spans="29:30" x14ac:dyDescent="0.2">
      <c r="AC87" s="106">
        <v>69</v>
      </c>
      <c r="AD87" s="38" t="s">
        <v>645</v>
      </c>
    </row>
    <row r="88" spans="29:30" x14ac:dyDescent="0.2">
      <c r="AC88" s="106">
        <v>70</v>
      </c>
      <c r="AD88" s="38" t="s">
        <v>646</v>
      </c>
    </row>
    <row r="89" spans="29:30" x14ac:dyDescent="0.2">
      <c r="AC89" s="106">
        <v>71</v>
      </c>
      <c r="AD89" s="38" t="s">
        <v>650</v>
      </c>
    </row>
    <row r="90" spans="29:30" x14ac:dyDescent="0.2">
      <c r="AC90" s="106">
        <v>72</v>
      </c>
      <c r="AD90" s="38" t="s">
        <v>651</v>
      </c>
    </row>
    <row r="91" spans="29:30" x14ac:dyDescent="0.2">
      <c r="AC91" s="106">
        <v>73</v>
      </c>
      <c r="AD91" s="38" t="s">
        <v>652</v>
      </c>
    </row>
    <row r="92" spans="29:30" x14ac:dyDescent="0.2">
      <c r="AC92" s="106">
        <v>74</v>
      </c>
      <c r="AD92" s="38" t="s">
        <v>662</v>
      </c>
    </row>
    <row r="93" spans="29:30" x14ac:dyDescent="0.2">
      <c r="AC93" s="106">
        <v>75</v>
      </c>
      <c r="AD93" s="38" t="s">
        <v>670</v>
      </c>
    </row>
    <row r="94" spans="29:30" x14ac:dyDescent="0.2">
      <c r="AC94" s="106">
        <v>76</v>
      </c>
      <c r="AD94" s="38" t="s">
        <v>674</v>
      </c>
    </row>
    <row r="95" spans="29:30" x14ac:dyDescent="0.2">
      <c r="AC95" s="106">
        <v>77</v>
      </c>
      <c r="AD95" s="38" t="s">
        <v>703</v>
      </c>
    </row>
    <row r="96" spans="29:30" x14ac:dyDescent="0.2">
      <c r="AC96" s="106">
        <v>78</v>
      </c>
      <c r="AD96" s="38" t="s">
        <v>704</v>
      </c>
    </row>
    <row r="97" spans="29:30" x14ac:dyDescent="0.2">
      <c r="AC97" s="106">
        <v>79</v>
      </c>
      <c r="AD97" s="38" t="s">
        <v>705</v>
      </c>
    </row>
    <row r="98" spans="29:30" x14ac:dyDescent="0.2">
      <c r="AC98" s="106">
        <v>80</v>
      </c>
      <c r="AD98" s="38" t="s">
        <v>738</v>
      </c>
    </row>
    <row r="99" spans="29:30" x14ac:dyDescent="0.2">
      <c r="AC99" s="106">
        <v>81</v>
      </c>
      <c r="AD99" s="38" t="s">
        <v>750</v>
      </c>
    </row>
    <row r="100" spans="29:30" x14ac:dyDescent="0.2">
      <c r="AC100" s="106">
        <v>82</v>
      </c>
      <c r="AD100" s="38" t="s">
        <v>1009</v>
      </c>
    </row>
    <row r="101" spans="29:30" x14ac:dyDescent="0.2">
      <c r="AC101" s="106">
        <v>83</v>
      </c>
      <c r="AD101" s="38" t="s">
        <v>1026</v>
      </c>
    </row>
  </sheetData>
  <sheetProtection sheet="1" objects="1" scenarios="1"/>
  <mergeCells count="12">
    <mergeCell ref="E40:I40"/>
    <mergeCell ref="E41:I41"/>
    <mergeCell ref="K40:O40"/>
    <mergeCell ref="K41:O41"/>
    <mergeCell ref="K1:K2"/>
    <mergeCell ref="I2:J2"/>
    <mergeCell ref="R4:S4"/>
    <mergeCell ref="A1:D1"/>
    <mergeCell ref="A2:D2"/>
    <mergeCell ref="F1:H1"/>
    <mergeCell ref="F2:H2"/>
    <mergeCell ref="I1:J1"/>
  </mergeCells>
  <phoneticPr fontId="0" type="noConversion"/>
  <conditionalFormatting sqref="R5:S5 R41:S49 R7:S9 R11:S12 S10 R14:S38">
    <cfRule type="expression" dxfId="51" priority="22" stopIfTrue="1">
      <formula>OR($Q5="x",$S5="x")</formula>
    </cfRule>
    <cfRule type="expression" dxfId="50" priority="23" stopIfTrue="1">
      <formula>OR($R5=$Q5,$R5="x")</formula>
    </cfRule>
    <cfRule type="expression" dxfId="49" priority="24">
      <formula>$R5&lt;&gt;$Q5</formula>
    </cfRule>
  </conditionalFormatting>
  <conditionalFormatting sqref="R40:S40">
    <cfRule type="expression" dxfId="48" priority="12" stopIfTrue="1">
      <formula>OR($Q40="N.A.",$S40="N.A.")</formula>
    </cfRule>
    <cfRule type="expression" dxfId="47" priority="13">
      <formula>OR($R40=$Q40,$R40="|")</formula>
    </cfRule>
    <cfRule type="expression" dxfId="46" priority="14">
      <formula>$R40&lt;&gt;$Q40</formula>
    </cfRule>
  </conditionalFormatting>
  <conditionalFormatting sqref="R39:S39">
    <cfRule type="expression" dxfId="45" priority="9" stopIfTrue="1">
      <formula>OR($Q39="N.A.",$S39="N.A.")</formula>
    </cfRule>
    <cfRule type="expression" dxfId="44" priority="10">
      <formula>OR($R39=$Q39,$R39="|")</formula>
    </cfRule>
    <cfRule type="expression" dxfId="43" priority="11">
      <formula>$R39&lt;&gt;$Q39</formula>
    </cfRule>
  </conditionalFormatting>
  <conditionalFormatting sqref="R6:S6">
    <cfRule type="expression" dxfId="42" priority="6" stopIfTrue="1">
      <formula>OR($Q6="N.A.",$S6="N.A.")</formula>
    </cfRule>
    <cfRule type="expression" dxfId="41" priority="7">
      <formula>OR($R6=$Q6,$R6="|")</formula>
    </cfRule>
    <cfRule type="expression" dxfId="40" priority="8">
      <formula>$R6&lt;&gt;$Q6</formula>
    </cfRule>
  </conditionalFormatting>
  <conditionalFormatting sqref="S13">
    <cfRule type="expression" dxfId="39" priority="3" stopIfTrue="1">
      <formula>OR($Q13="x",$S13="x")</formula>
    </cfRule>
    <cfRule type="expression" dxfId="38" priority="4" stopIfTrue="1">
      <formula>OR($R13=$Q13,$R13="x")</formula>
    </cfRule>
    <cfRule type="expression" dxfId="37" priority="5">
      <formula>$R13&lt;&gt;$Q13</formula>
    </cfRule>
  </conditionalFormatting>
  <conditionalFormatting sqref="K1:K2">
    <cfRule type="expression" dxfId="36" priority="1" stopIfTrue="1">
      <formula>VALUE(L2)&lt;=0</formula>
    </cfRule>
  </conditionalFormatting>
  <dataValidations count="1">
    <dataValidation type="list" showInputMessage="1" showErrorMessage="1" sqref="F1:H2" xr:uid="{00000000-0002-0000-0F00-000000000000}">
      <formula1>$AD$5:$AD$100</formula1>
    </dataValidation>
  </dataValidations>
  <hyperlinks>
    <hyperlink ref="U6" r:id="rId1" xr:uid="{00000000-0004-0000-0F00-000000000000}"/>
    <hyperlink ref="U5" r:id="rId2" xr:uid="{00000000-0004-0000-0F00-000001000000}"/>
    <hyperlink ref="U2" r:id="rId3" xr:uid="{00000000-0004-0000-0F00-000002000000}"/>
    <hyperlink ref="U7" r:id="rId4" xr:uid="{00000000-0004-0000-0F00-000003000000}"/>
    <hyperlink ref="U8" r:id="rId5" display="https://ccwip.berkeley.edu/secure/EntryRates.aspx" xr:uid="{00000000-0004-0000-0F00-000004000000}"/>
    <hyperlink ref="U9" r:id="rId6" display="https://ccwip.berkeley.edu/secure/InCareRates.aspx" xr:uid="{00000000-0004-0000-0F00-000005000000}"/>
    <hyperlink ref="U11" r:id="rId7" display="https://ccwip.berkeley.edu/secure/S1.aspx" xr:uid="{00000000-0004-0000-0F00-000006000000}"/>
    <hyperlink ref="U12" r:id="rId8" display="https://ccwip.berkeley.edu/secure/S2.aspx" xr:uid="{00000000-0004-0000-0F00-000007000000}"/>
    <hyperlink ref="U14" r:id="rId9" display="https://ccwip.berkeley.edu/secure/P1.aspx" xr:uid="{00000000-0004-0000-0F00-000008000000}"/>
    <hyperlink ref="U15" r:id="rId10" display="https://ccwip.berkeley.edu/secure/P2.aspx" xr:uid="{00000000-0004-0000-0F00-000009000000}"/>
    <hyperlink ref="U16" r:id="rId11" display="https://ccwip.berkeley.edu/secure/P3.aspx" xr:uid="{00000000-0004-0000-0F00-00000A000000}"/>
    <hyperlink ref="U17" r:id="rId12" display="https://ccwip.berkeley.edu/secure/P4.aspx" xr:uid="{00000000-0004-0000-0F00-00000B000000}"/>
    <hyperlink ref="U18" r:id="rId13" display="https://ccwip.berkeley.edu/secure/P5.aspx" xr:uid="{00000000-0004-0000-0F00-00000C000000}"/>
    <hyperlink ref="U19" r:id="rId14" display="https://ccwip.berkeley.edu/secure/CDSS_2B.aspx" xr:uid="{00000000-0004-0000-0F00-00000D000000}"/>
    <hyperlink ref="U20" r:id="rId15" display="https://ccwip.berkeley.edu/secure/CDSS_2B.aspx" xr:uid="{00000000-0004-0000-0F00-00000E000000}"/>
    <hyperlink ref="U21" r:id="rId16" display="https://ccwip.berkeley.edu/secure/CDSS_2D.aspx" xr:uid="{00000000-0004-0000-0F00-00000F000000}"/>
    <hyperlink ref="U22" r:id="rId17" display="https://ccwip.berkeley.edu/secure/CDSS_2D.aspx" xr:uid="{00000000-0004-0000-0F00-000010000000}"/>
    <hyperlink ref="U23" r:id="rId18" display="https://ccwip.berkeley.edu/secure/CDSS_2F.aspx" xr:uid="{00000000-0004-0000-0F00-000011000000}"/>
    <hyperlink ref="U24" r:id="rId19" display="https://ccwip.berkeley.edu/secure/CDSS_2F.aspx" xr:uid="{00000000-0004-0000-0F00-000012000000}"/>
    <hyperlink ref="U25" r:id="rId20" display="https://ccwip.berkeley.edu/secure/CDSS_2S.aspx" xr:uid="{00000000-0004-0000-0F00-000013000000}"/>
    <hyperlink ref="U26" r:id="rId21" display="https://ccwip.berkeley.edu/secure/CDSS_2S.aspx" xr:uid="{00000000-0004-0000-0F00-000014000000}"/>
    <hyperlink ref="U27" r:id="rId22" display="https://ccwip.berkeley.edu/secure/siblingsDynamic.aspx" xr:uid="{00000000-0004-0000-0F00-000015000000}"/>
    <hyperlink ref="U28" r:id="rId23" display="https://ccwip.berkeley.edu/secure/siblingsDynamic.aspx" xr:uid="{00000000-0004-0000-0F00-000016000000}"/>
    <hyperlink ref="U29" r:id="rId24" display="https://ccwip.berkeley.edu/secure/CDSS_4B1.aspx" xr:uid="{00000000-0004-0000-0F00-000017000000}"/>
    <hyperlink ref="U30:U38" r:id="rId25" display="https://ccwip.berkeley.edu/secure/CDSS_4B2.aspx" xr:uid="{00000000-0004-0000-0F00-000018000000}"/>
    <hyperlink ref="U39" r:id="rId26" display="https://ccwip.berkeley.edu/secure/CDSS_4C.aspx" xr:uid="{00000000-0004-0000-0F00-000019000000}"/>
    <hyperlink ref="U41" r:id="rId27" display="https://ccwip.berkeley.edu/secure/CDSS_4E.aspx" xr:uid="{00000000-0004-0000-0F00-00001A000000}"/>
    <hyperlink ref="U40" r:id="rId28" xr:uid="{00000000-0004-0000-0F00-00001B000000}"/>
    <hyperlink ref="U42" r:id="rId29" display="https://ccwip.berkeley.edu/secure/CDSS_5B.aspx" xr:uid="{00000000-0004-0000-0F00-00001C000000}"/>
    <hyperlink ref="U43" r:id="rId30" display="https://ccwip.berkeley.edu/secure/CDSS_5B.aspx" xr:uid="{00000000-0004-0000-0F00-00001D000000}"/>
    <hyperlink ref="U44" r:id="rId31" display="https://ccwip.berkeley.edu/secure/CDSS_5F.aspx" xr:uid="{00000000-0004-0000-0F00-00001E000000}"/>
    <hyperlink ref="U45" r:id="rId32" display="https://ccwip.berkeley.edu/secure/CDSS_6B.aspx" xr:uid="{00000000-0004-0000-0F00-00001F000000}"/>
    <hyperlink ref="U46" r:id="rId33" display="https://ccwip.berkeley.edu/secure/CDSS_8A.aspx" xr:uid="{00000000-0004-0000-0F00-000020000000}"/>
    <hyperlink ref="U47:U49" r:id="rId34" display="https://ccwip.berkeley.edu/secure/CDSS_8A.aspx" xr:uid="{00000000-0004-0000-0F00-000021000000}"/>
    <hyperlink ref="U30" r:id="rId35" xr:uid="{00000000-0004-0000-0F00-000022000000}"/>
    <hyperlink ref="U31" r:id="rId36" xr:uid="{00000000-0004-0000-0F00-000023000000}"/>
    <hyperlink ref="U32" r:id="rId37" xr:uid="{00000000-0004-0000-0F00-000024000000}"/>
    <hyperlink ref="U33" r:id="rId38" xr:uid="{00000000-0004-0000-0F00-000025000000}"/>
  </hyperlinks>
  <printOptions gridLines="1"/>
  <pageMargins left="0.5" right="0.5" top="0.5" bottom="0.5" header="0.5" footer="0.5"/>
  <pageSetup scale="48" fitToHeight="2" orientation="landscape" horizontalDpi="300" verticalDpi="300" r:id="rId39"/>
  <headerFooter alignWithMargins="0">
    <oddFooter>&amp;R&amp;P</oddFooter>
  </headerFooter>
  <colBreaks count="1" manualBreakCount="1">
    <brk id="20" max="1048575" man="1"/>
  </colBreaks>
  <legacyDrawing r:id="rId4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0000"/>
  </sheetPr>
  <dimension ref="A1:AH101"/>
  <sheetViews>
    <sheetView zoomScale="60" zoomScaleNormal="60" workbookViewId="0">
      <pane ySplit="4" topLeftCell="A5" activePane="bottomLeft" state="frozen"/>
      <selection activeCell="F1" sqref="F1:H1"/>
      <selection pane="bottomLeft" sqref="A1:D1"/>
    </sheetView>
  </sheetViews>
  <sheetFormatPr defaultRowHeight="15" x14ac:dyDescent="0.2"/>
  <cols>
    <col min="1" max="1" width="18.42578125" style="404" customWidth="1"/>
    <col min="2" max="2" width="13.28515625" style="422" customWidth="1"/>
    <col min="3" max="3" width="52.42578125" style="405" bestFit="1" customWidth="1"/>
    <col min="4" max="4" width="22.28515625" style="423" customWidth="1"/>
    <col min="5" max="5" width="22.42578125" style="404" bestFit="1" customWidth="1"/>
    <col min="6" max="6" width="12.7109375" style="404" customWidth="1"/>
    <col min="7" max="7" width="20.42578125" style="408" customWidth="1"/>
    <col min="8" max="8" width="22.42578125" style="408" customWidth="1"/>
    <col min="9" max="9" width="23.42578125" style="404" customWidth="1"/>
    <col min="10" max="10" width="12.85546875" style="404" customWidth="1"/>
    <col min="11" max="11" width="22.85546875" style="424" customWidth="1"/>
    <col min="12" max="12" width="22" style="424" customWidth="1"/>
    <col min="13" max="13" width="23.85546875" style="425" customWidth="1"/>
    <col min="14" max="14" width="25.7109375" style="425" customWidth="1"/>
    <col min="15" max="15" width="26.85546875" style="423" customWidth="1"/>
    <col min="16" max="16" width="36.5703125" style="423" customWidth="1"/>
    <col min="17" max="17" width="7" style="404" customWidth="1"/>
    <col min="18" max="18" width="23.28515625" style="404" customWidth="1"/>
    <col min="19" max="19" width="11" style="404" customWidth="1"/>
    <col min="20" max="20" width="21.85546875" style="404" customWidth="1"/>
    <col min="21" max="21" width="83.5703125" style="404" bestFit="1" customWidth="1"/>
    <col min="22" max="27" width="9.140625" style="404"/>
    <col min="28" max="28" width="9.140625" style="404" customWidth="1"/>
    <col min="29" max="29" width="9.140625" style="411" customWidth="1"/>
    <col min="30" max="30" width="27.42578125" style="404" customWidth="1"/>
    <col min="31" max="31" width="9.140625" style="404" customWidth="1"/>
    <col min="32" max="16384" width="9.140625" style="404"/>
  </cols>
  <sheetData>
    <row r="1" spans="1:32" s="401" customFormat="1" ht="48" thickBot="1" x14ac:dyDescent="0.3">
      <c r="A1" s="566" t="s">
        <v>1039</v>
      </c>
      <c r="B1" s="567"/>
      <c r="C1" s="567"/>
      <c r="D1" s="568"/>
      <c r="E1" s="399" t="s">
        <v>897</v>
      </c>
      <c r="F1" s="562" t="s">
        <v>581</v>
      </c>
      <c r="G1" s="562"/>
      <c r="H1" s="562"/>
      <c r="I1" s="564" t="s">
        <v>178</v>
      </c>
      <c r="J1" s="564"/>
      <c r="K1" s="565" t="s">
        <v>1046</v>
      </c>
      <c r="L1" s="152"/>
      <c r="M1" s="152">
        <v>76</v>
      </c>
      <c r="N1" s="59"/>
      <c r="O1" s="59"/>
      <c r="P1" s="59"/>
      <c r="Q1" s="59"/>
      <c r="R1" s="59"/>
      <c r="S1" s="243">
        <v>77</v>
      </c>
      <c r="T1" s="59"/>
      <c r="U1" s="400" t="s">
        <v>445</v>
      </c>
      <c r="AC1" s="402"/>
    </row>
    <row r="2" spans="1:32" s="401" customFormat="1" ht="47.25" x14ac:dyDescent="0.25">
      <c r="A2" s="566" t="s">
        <v>1047</v>
      </c>
      <c r="B2" s="567"/>
      <c r="C2" s="567"/>
      <c r="D2" s="568"/>
      <c r="E2" s="399" t="s">
        <v>898</v>
      </c>
      <c r="F2" s="563" t="s">
        <v>1009</v>
      </c>
      <c r="G2" s="563"/>
      <c r="H2" s="563"/>
      <c r="I2" s="564" t="s">
        <v>179</v>
      </c>
      <c r="J2" s="564"/>
      <c r="K2" s="565"/>
      <c r="L2" s="242" t="s">
        <v>1048</v>
      </c>
      <c r="M2" s="153">
        <v>96</v>
      </c>
      <c r="N2" s="60"/>
      <c r="O2" s="60"/>
      <c r="P2" s="60"/>
      <c r="Q2" s="60"/>
      <c r="R2" s="93"/>
      <c r="S2" s="244">
        <v>97</v>
      </c>
      <c r="T2" s="60"/>
      <c r="U2" s="403" t="s">
        <v>671</v>
      </c>
      <c r="AC2" s="402"/>
    </row>
    <row r="3" spans="1:32" x14ac:dyDescent="0.2">
      <c r="B3" s="405"/>
      <c r="C3" s="406"/>
      <c r="D3" s="407"/>
      <c r="F3" s="408"/>
      <c r="H3" s="404"/>
      <c r="K3" s="409"/>
      <c r="L3" s="409"/>
      <c r="M3" s="410"/>
      <c r="N3" s="410"/>
      <c r="O3" s="407"/>
      <c r="P3" s="407"/>
    </row>
    <row r="4" spans="1:32" ht="66" x14ac:dyDescent="0.25">
      <c r="A4" s="412" t="s">
        <v>42</v>
      </c>
      <c r="B4" s="412" t="s">
        <v>904</v>
      </c>
      <c r="C4" s="412" t="s">
        <v>43</v>
      </c>
      <c r="D4" s="412" t="s">
        <v>740</v>
      </c>
      <c r="E4" s="412" t="s">
        <v>231</v>
      </c>
      <c r="F4" s="412" t="s">
        <v>230</v>
      </c>
      <c r="G4" s="412" t="s">
        <v>45</v>
      </c>
      <c r="H4" s="412" t="s">
        <v>46</v>
      </c>
      <c r="I4" s="412" t="s">
        <v>892</v>
      </c>
      <c r="J4" s="412" t="s">
        <v>893</v>
      </c>
      <c r="K4" s="412" t="s">
        <v>81</v>
      </c>
      <c r="L4" s="412" t="s">
        <v>82</v>
      </c>
      <c r="M4" s="412" t="s">
        <v>83</v>
      </c>
      <c r="N4" s="412" t="s">
        <v>84</v>
      </c>
      <c r="O4" s="412" t="s">
        <v>894</v>
      </c>
      <c r="P4" s="412" t="s">
        <v>895</v>
      </c>
      <c r="Q4" s="412" t="s">
        <v>432</v>
      </c>
      <c r="R4" s="412" t="s">
        <v>890</v>
      </c>
      <c r="S4" s="412" t="s">
        <v>891</v>
      </c>
      <c r="T4" s="412" t="s">
        <v>896</v>
      </c>
      <c r="U4" s="412" t="s">
        <v>51</v>
      </c>
      <c r="W4" s="413"/>
      <c r="X4" s="413"/>
      <c r="Y4" s="413"/>
      <c r="Z4" s="413"/>
      <c r="AA4" s="413"/>
      <c r="AB4" s="413"/>
      <c r="AD4" s="404" t="s">
        <v>85</v>
      </c>
    </row>
    <row r="5" spans="1:32" x14ac:dyDescent="0.2">
      <c r="A5" s="370" t="s">
        <v>260</v>
      </c>
      <c r="B5" s="370" t="s">
        <v>52</v>
      </c>
      <c r="C5" s="371" t="s">
        <v>665</v>
      </c>
      <c r="D5" s="372" t="s">
        <v>55</v>
      </c>
      <c r="E5" s="373">
        <v>42736</v>
      </c>
      <c r="F5" s="373">
        <v>43100</v>
      </c>
      <c r="G5" s="374">
        <v>53398</v>
      </c>
      <c r="H5" s="374">
        <v>817966</v>
      </c>
      <c r="I5" s="372">
        <v>65.3</v>
      </c>
      <c r="J5" s="372" t="s">
        <v>55</v>
      </c>
      <c r="K5" s="375">
        <v>44562</v>
      </c>
      <c r="L5" s="375">
        <v>44926</v>
      </c>
      <c r="M5" s="374">
        <v>52161</v>
      </c>
      <c r="N5" s="374">
        <v>801595</v>
      </c>
      <c r="O5" s="372">
        <v>65.099999999999994</v>
      </c>
      <c r="P5" s="372" t="s">
        <v>55</v>
      </c>
      <c r="Q5" s="376" t="s">
        <v>433</v>
      </c>
      <c r="R5" s="377" t="s">
        <v>433</v>
      </c>
      <c r="S5" s="378">
        <v>-3.21574309364836E-3</v>
      </c>
      <c r="T5" s="374">
        <v>-168.27751275725313</v>
      </c>
      <c r="U5" s="379" t="s">
        <v>653</v>
      </c>
      <c r="V5" s="413"/>
      <c r="W5" s="413"/>
      <c r="X5" s="413"/>
      <c r="Y5" s="413"/>
      <c r="Z5" s="414"/>
      <c r="AA5" s="415"/>
      <c r="AB5" s="414"/>
      <c r="AC5" s="411">
        <v>-14</v>
      </c>
      <c r="AD5" s="404" t="s">
        <v>87</v>
      </c>
    </row>
    <row r="6" spans="1:32" x14ac:dyDescent="0.2">
      <c r="A6" s="370" t="s">
        <v>262</v>
      </c>
      <c r="B6" s="370" t="s">
        <v>52</v>
      </c>
      <c r="C6" s="371" t="s">
        <v>663</v>
      </c>
      <c r="D6" s="372" t="s">
        <v>55</v>
      </c>
      <c r="E6" s="373">
        <v>42736</v>
      </c>
      <c r="F6" s="373">
        <v>43100</v>
      </c>
      <c r="G6" s="374">
        <v>32889</v>
      </c>
      <c r="H6" s="374">
        <v>817966</v>
      </c>
      <c r="I6" s="372">
        <v>40.200000000000003</v>
      </c>
      <c r="J6" s="372" t="s">
        <v>55</v>
      </c>
      <c r="K6" s="375">
        <v>44562</v>
      </c>
      <c r="L6" s="375">
        <v>44926</v>
      </c>
      <c r="M6" s="374">
        <v>28382</v>
      </c>
      <c r="N6" s="374">
        <v>801595</v>
      </c>
      <c r="O6" s="372">
        <v>35.4</v>
      </c>
      <c r="P6" s="372" t="s">
        <v>55</v>
      </c>
      <c r="Q6" s="376" t="s">
        <v>433</v>
      </c>
      <c r="R6" s="377" t="s">
        <v>433</v>
      </c>
      <c r="S6" s="378">
        <v>-0.11941237245504988</v>
      </c>
      <c r="T6" s="374">
        <v>-3848.7503673746833</v>
      </c>
      <c r="U6" s="379" t="s">
        <v>664</v>
      </c>
      <c r="V6" s="413"/>
      <c r="W6" s="413"/>
      <c r="X6" s="413"/>
      <c r="Y6" s="413"/>
      <c r="Z6" s="414"/>
      <c r="AA6" s="415"/>
      <c r="AB6" s="414"/>
      <c r="AC6" s="411">
        <v>-13</v>
      </c>
      <c r="AD6" s="404" t="s">
        <v>88</v>
      </c>
    </row>
    <row r="7" spans="1:32" x14ac:dyDescent="0.2">
      <c r="A7" s="370" t="s">
        <v>264</v>
      </c>
      <c r="B7" s="370" t="s">
        <v>52</v>
      </c>
      <c r="C7" s="371" t="s">
        <v>248</v>
      </c>
      <c r="D7" s="372" t="s">
        <v>55</v>
      </c>
      <c r="E7" s="373">
        <v>42736</v>
      </c>
      <c r="F7" s="373">
        <v>43100</v>
      </c>
      <c r="G7" s="374">
        <v>8744</v>
      </c>
      <c r="H7" s="374">
        <v>817966</v>
      </c>
      <c r="I7" s="372">
        <v>10.7</v>
      </c>
      <c r="J7" s="372" t="s">
        <v>55</v>
      </c>
      <c r="K7" s="375">
        <v>44562</v>
      </c>
      <c r="L7" s="375">
        <v>44926</v>
      </c>
      <c r="M7" s="374">
        <v>5985</v>
      </c>
      <c r="N7" s="374">
        <v>801595</v>
      </c>
      <c r="O7" s="372">
        <v>7.5</v>
      </c>
      <c r="P7" s="372" t="s">
        <v>55</v>
      </c>
      <c r="Q7" s="376" t="s">
        <v>433</v>
      </c>
      <c r="R7" s="377" t="s">
        <v>433</v>
      </c>
      <c r="S7" s="378">
        <v>-0.30155171042875084</v>
      </c>
      <c r="T7" s="374">
        <v>-2583.9951416073527</v>
      </c>
      <c r="U7" s="379" t="s">
        <v>654</v>
      </c>
      <c r="V7" s="413"/>
      <c r="W7" s="413"/>
      <c r="X7" s="413"/>
      <c r="Y7" s="413"/>
      <c r="Z7" s="414"/>
      <c r="AA7" s="415"/>
      <c r="AB7" s="414"/>
      <c r="AC7" s="411">
        <v>-12</v>
      </c>
      <c r="AD7" s="404" t="s">
        <v>89</v>
      </c>
    </row>
    <row r="8" spans="1:32" x14ac:dyDescent="0.2">
      <c r="A8" s="370" t="s">
        <v>266</v>
      </c>
      <c r="B8" s="370" t="s">
        <v>52</v>
      </c>
      <c r="C8" s="371" t="s">
        <v>249</v>
      </c>
      <c r="D8" s="372" t="s">
        <v>55</v>
      </c>
      <c r="E8" s="373">
        <v>42736</v>
      </c>
      <c r="F8" s="373">
        <v>43100</v>
      </c>
      <c r="G8" s="374">
        <v>3565</v>
      </c>
      <c r="H8" s="374">
        <v>817966</v>
      </c>
      <c r="I8" s="372">
        <v>4.4000000000000004</v>
      </c>
      <c r="J8" s="372" t="s">
        <v>55</v>
      </c>
      <c r="K8" s="375">
        <v>44562</v>
      </c>
      <c r="L8" s="375">
        <v>44926</v>
      </c>
      <c r="M8" s="374">
        <v>2492</v>
      </c>
      <c r="N8" s="374">
        <v>801595</v>
      </c>
      <c r="O8" s="372">
        <v>3.1</v>
      </c>
      <c r="P8" s="372" t="s">
        <v>55</v>
      </c>
      <c r="Q8" s="376" t="s">
        <v>433</v>
      </c>
      <c r="R8" s="377" t="s">
        <v>433</v>
      </c>
      <c r="S8" s="378">
        <v>-0.28670569573651672</v>
      </c>
      <c r="T8" s="374">
        <v>-1001.6490942166301</v>
      </c>
      <c r="U8" s="379" t="s">
        <v>587</v>
      </c>
      <c r="V8" s="413"/>
      <c r="W8" s="413"/>
      <c r="X8" s="413"/>
      <c r="Y8" s="413"/>
      <c r="Z8" s="414"/>
      <c r="AA8" s="415"/>
      <c r="AB8" s="414"/>
      <c r="AC8" s="411">
        <v>-11</v>
      </c>
      <c r="AD8" s="404" t="s">
        <v>90</v>
      </c>
    </row>
    <row r="9" spans="1:32" ht="15.75" x14ac:dyDescent="0.25">
      <c r="A9" s="370" t="s">
        <v>659</v>
      </c>
      <c r="B9" s="370" t="s">
        <v>52</v>
      </c>
      <c r="C9" s="371" t="s">
        <v>250</v>
      </c>
      <c r="D9" s="372" t="s">
        <v>55</v>
      </c>
      <c r="E9" s="373">
        <v>43282</v>
      </c>
      <c r="F9" s="373">
        <v>43282</v>
      </c>
      <c r="G9" s="374">
        <v>5856</v>
      </c>
      <c r="H9" s="374">
        <v>816922</v>
      </c>
      <c r="I9" s="372">
        <v>7.2</v>
      </c>
      <c r="J9" s="372" t="s">
        <v>55</v>
      </c>
      <c r="K9" s="380">
        <v>45108</v>
      </c>
      <c r="L9" s="380">
        <v>45108</v>
      </c>
      <c r="M9" s="374">
        <v>4156</v>
      </c>
      <c r="N9" s="374">
        <v>799737</v>
      </c>
      <c r="O9" s="372">
        <v>5.2</v>
      </c>
      <c r="P9" s="372" t="s">
        <v>55</v>
      </c>
      <c r="Q9" s="376" t="s">
        <v>433</v>
      </c>
      <c r="R9" s="377" t="s">
        <v>433</v>
      </c>
      <c r="S9" s="378">
        <v>-0.27505030154346299</v>
      </c>
      <c r="T9" s="374">
        <v>-1576.8115438193608</v>
      </c>
      <c r="U9" s="379" t="s">
        <v>588</v>
      </c>
      <c r="V9" s="413"/>
      <c r="W9" s="413"/>
      <c r="X9" s="413"/>
      <c r="Y9" s="416"/>
      <c r="Z9" s="414"/>
      <c r="AA9" s="417"/>
      <c r="AB9" s="414"/>
      <c r="AC9" s="411">
        <v>-10</v>
      </c>
      <c r="AD9" s="404" t="s">
        <v>91</v>
      </c>
    </row>
    <row r="10" spans="1:32" ht="15.75" x14ac:dyDescent="0.25">
      <c r="A10" s="381"/>
      <c r="B10" s="382"/>
      <c r="C10" s="383" t="s">
        <v>501</v>
      </c>
      <c r="D10" s="384"/>
      <c r="E10" s="385"/>
      <c r="F10" s="385"/>
      <c r="G10" s="386"/>
      <c r="H10" s="386"/>
      <c r="I10" s="384"/>
      <c r="J10" s="384"/>
      <c r="K10" s="385"/>
      <c r="L10" s="387"/>
      <c r="M10" s="386"/>
      <c r="N10" s="386"/>
      <c r="O10" s="384"/>
      <c r="P10" s="384"/>
      <c r="Q10" s="376"/>
      <c r="R10" s="388"/>
      <c r="S10" s="389"/>
      <c r="T10" s="386"/>
      <c r="U10" s="390"/>
      <c r="V10" s="413"/>
      <c r="W10" s="413"/>
      <c r="X10" s="413"/>
      <c r="Y10" s="413"/>
      <c r="Z10" s="414"/>
      <c r="AA10" s="415"/>
      <c r="AB10" s="414"/>
      <c r="AC10" s="411">
        <v>-9</v>
      </c>
      <c r="AD10" s="404" t="s">
        <v>92</v>
      </c>
    </row>
    <row r="11" spans="1:32" x14ac:dyDescent="0.2">
      <c r="A11" s="370" t="s">
        <v>706</v>
      </c>
      <c r="B11" s="370" t="s">
        <v>166</v>
      </c>
      <c r="C11" s="391" t="s">
        <v>546</v>
      </c>
      <c r="D11" s="392">
        <v>9.07</v>
      </c>
      <c r="E11" s="373">
        <v>43009</v>
      </c>
      <c r="F11" s="373">
        <v>43373</v>
      </c>
      <c r="G11" s="374">
        <v>168</v>
      </c>
      <c r="H11" s="374">
        <v>1849745</v>
      </c>
      <c r="I11" s="392">
        <v>9.08</v>
      </c>
      <c r="J11" s="372">
        <v>99.864209226190482</v>
      </c>
      <c r="K11" s="380">
        <v>44835</v>
      </c>
      <c r="L11" s="380">
        <v>45199</v>
      </c>
      <c r="M11" s="374">
        <v>49</v>
      </c>
      <c r="N11" s="374">
        <v>1267660</v>
      </c>
      <c r="O11" s="392">
        <v>3.87</v>
      </c>
      <c r="P11" s="372">
        <v>234.64645306122449</v>
      </c>
      <c r="Q11" s="376" t="s">
        <v>433</v>
      </c>
      <c r="R11" s="377" t="s">
        <v>433</v>
      </c>
      <c r="S11" s="378">
        <v>-0.57440563058443639</v>
      </c>
      <c r="T11" s="374">
        <v>-66.133102130293636</v>
      </c>
      <c r="U11" s="379" t="s">
        <v>714</v>
      </c>
      <c r="V11" s="413"/>
      <c r="W11" s="413"/>
      <c r="X11" s="413"/>
      <c r="Y11" s="413"/>
      <c r="Z11" s="414"/>
      <c r="AA11" s="415"/>
      <c r="AB11" s="414"/>
      <c r="AC11" s="411">
        <v>-8</v>
      </c>
      <c r="AD11" s="404" t="s">
        <v>93</v>
      </c>
    </row>
    <row r="12" spans="1:32" s="418" customFormat="1" ht="15.75" x14ac:dyDescent="0.25">
      <c r="A12" s="370" t="s">
        <v>707</v>
      </c>
      <c r="B12" s="370" t="s">
        <v>166</v>
      </c>
      <c r="C12" s="391" t="s">
        <v>547</v>
      </c>
      <c r="D12" s="372">
        <v>9.6999999999999993</v>
      </c>
      <c r="E12" s="373">
        <v>42644</v>
      </c>
      <c r="F12" s="373">
        <v>43008</v>
      </c>
      <c r="G12" s="374">
        <v>907</v>
      </c>
      <c r="H12" s="374">
        <v>8187</v>
      </c>
      <c r="I12" s="372">
        <v>11.1</v>
      </c>
      <c r="J12" s="372">
        <v>87.556670341786102</v>
      </c>
      <c r="K12" s="380">
        <v>44470</v>
      </c>
      <c r="L12" s="380">
        <v>44834</v>
      </c>
      <c r="M12" s="374">
        <v>663</v>
      </c>
      <c r="N12" s="374">
        <v>5892</v>
      </c>
      <c r="O12" s="372">
        <v>11.3</v>
      </c>
      <c r="P12" s="372">
        <v>86.202714932126696</v>
      </c>
      <c r="Q12" s="376" t="s">
        <v>433</v>
      </c>
      <c r="R12" s="377" t="s">
        <v>434</v>
      </c>
      <c r="S12" s="378">
        <v>1.5706644630919975E-2</v>
      </c>
      <c r="T12" s="374">
        <v>10.252473433492128</v>
      </c>
      <c r="U12" s="379" t="s">
        <v>715</v>
      </c>
      <c r="V12" s="416"/>
      <c r="W12" s="416"/>
      <c r="X12" s="416"/>
      <c r="Y12" s="413"/>
      <c r="Z12" s="414"/>
      <c r="AA12" s="415"/>
      <c r="AB12" s="414"/>
      <c r="AC12" s="411">
        <v>-7</v>
      </c>
      <c r="AD12" s="404" t="s">
        <v>94</v>
      </c>
      <c r="AE12" s="404"/>
      <c r="AF12" s="404"/>
    </row>
    <row r="13" spans="1:32" ht="15.75" x14ac:dyDescent="0.25">
      <c r="A13" s="381"/>
      <c r="B13" s="382"/>
      <c r="C13" s="383" t="s">
        <v>502</v>
      </c>
      <c r="D13" s="384"/>
      <c r="E13" s="385"/>
      <c r="F13" s="385"/>
      <c r="G13" s="386"/>
      <c r="H13" s="386"/>
      <c r="I13" s="384"/>
      <c r="J13" s="384"/>
      <c r="K13" s="387"/>
      <c r="L13" s="387"/>
      <c r="M13" s="386"/>
      <c r="N13" s="386"/>
      <c r="O13" s="384"/>
      <c r="P13" s="384"/>
      <c r="Q13" s="376"/>
      <c r="R13" s="388"/>
      <c r="S13" s="389"/>
      <c r="T13" s="386"/>
      <c r="U13" s="390"/>
      <c r="V13" s="419"/>
      <c r="W13" s="413"/>
      <c r="X13" s="413"/>
      <c r="Y13" s="416"/>
      <c r="Z13" s="414"/>
      <c r="AA13" s="417"/>
      <c r="AB13" s="414"/>
      <c r="AC13" s="411">
        <v>-6</v>
      </c>
      <c r="AD13" s="404" t="s">
        <v>95</v>
      </c>
    </row>
    <row r="14" spans="1:32" ht="30" x14ac:dyDescent="0.2">
      <c r="A14" s="370" t="s">
        <v>708</v>
      </c>
      <c r="B14" s="370" t="s">
        <v>166</v>
      </c>
      <c r="C14" s="391" t="s">
        <v>548</v>
      </c>
      <c r="D14" s="372">
        <v>35.200000000000003</v>
      </c>
      <c r="E14" s="373">
        <v>42644</v>
      </c>
      <c r="F14" s="373">
        <v>43008</v>
      </c>
      <c r="G14" s="374">
        <v>1229</v>
      </c>
      <c r="H14" s="374">
        <v>3060</v>
      </c>
      <c r="I14" s="372">
        <v>40.200000000000003</v>
      </c>
      <c r="J14" s="372">
        <v>114.10056446821153</v>
      </c>
      <c r="K14" s="380">
        <v>44470</v>
      </c>
      <c r="L14" s="380">
        <v>44834</v>
      </c>
      <c r="M14" s="374">
        <v>845</v>
      </c>
      <c r="N14" s="374">
        <v>2201</v>
      </c>
      <c r="O14" s="372">
        <v>38.4</v>
      </c>
      <c r="P14" s="372">
        <v>109.06715955557391</v>
      </c>
      <c r="Q14" s="376" t="s">
        <v>434</v>
      </c>
      <c r="R14" s="377" t="s">
        <v>433</v>
      </c>
      <c r="S14" s="378">
        <v>-4.4113759963386734E-2</v>
      </c>
      <c r="T14" s="374">
        <v>-38.996405228758249</v>
      </c>
      <c r="U14" s="393" t="s">
        <v>716</v>
      </c>
      <c r="V14" s="419"/>
      <c r="W14" s="413"/>
      <c r="X14" s="413"/>
      <c r="Y14" s="413"/>
      <c r="Z14" s="414"/>
      <c r="AA14" s="415"/>
      <c r="AB14" s="414"/>
      <c r="AC14" s="411">
        <v>-5</v>
      </c>
      <c r="AD14" s="404" t="s">
        <v>96</v>
      </c>
    </row>
    <row r="15" spans="1:32" ht="30" x14ac:dyDescent="0.2">
      <c r="A15" s="370" t="s">
        <v>709</v>
      </c>
      <c r="B15" s="370" t="s">
        <v>166</v>
      </c>
      <c r="C15" s="391" t="s">
        <v>549</v>
      </c>
      <c r="D15" s="372">
        <v>43.8</v>
      </c>
      <c r="E15" s="373">
        <v>43009</v>
      </c>
      <c r="F15" s="373">
        <v>43373</v>
      </c>
      <c r="G15" s="374">
        <v>737</v>
      </c>
      <c r="H15" s="374">
        <v>1408</v>
      </c>
      <c r="I15" s="372">
        <v>52.3</v>
      </c>
      <c r="J15" s="372">
        <v>119.50627853881279</v>
      </c>
      <c r="K15" s="380">
        <v>44835</v>
      </c>
      <c r="L15" s="380">
        <v>45199</v>
      </c>
      <c r="M15" s="374">
        <v>494</v>
      </c>
      <c r="N15" s="374">
        <v>957</v>
      </c>
      <c r="O15" s="372">
        <v>51.6</v>
      </c>
      <c r="P15" s="372">
        <v>117.85307014404793</v>
      </c>
      <c r="Q15" s="376" t="s">
        <v>434</v>
      </c>
      <c r="R15" s="377" t="s">
        <v>433</v>
      </c>
      <c r="S15" s="378">
        <v>-1.3833653051357753E-2</v>
      </c>
      <c r="T15" s="374">
        <v>-6.9296875</v>
      </c>
      <c r="U15" s="393" t="s">
        <v>717</v>
      </c>
      <c r="V15" s="419"/>
      <c r="W15" s="413"/>
      <c r="X15" s="413"/>
      <c r="Y15" s="413"/>
      <c r="Z15" s="414"/>
      <c r="AA15" s="415"/>
      <c r="AB15" s="414"/>
      <c r="AC15" s="411">
        <v>-4</v>
      </c>
      <c r="AD15" s="404" t="s">
        <v>97</v>
      </c>
    </row>
    <row r="16" spans="1:32" ht="30" x14ac:dyDescent="0.2">
      <c r="A16" s="370" t="s">
        <v>710</v>
      </c>
      <c r="B16" s="370" t="s">
        <v>166</v>
      </c>
      <c r="C16" s="391" t="s">
        <v>550</v>
      </c>
      <c r="D16" s="372">
        <v>37.299999999999997</v>
      </c>
      <c r="E16" s="373">
        <v>43009</v>
      </c>
      <c r="F16" s="373">
        <v>43373</v>
      </c>
      <c r="G16" s="374">
        <v>503</v>
      </c>
      <c r="H16" s="374">
        <v>1394</v>
      </c>
      <c r="I16" s="372">
        <v>36.1</v>
      </c>
      <c r="J16" s="372">
        <v>96.737838534354452</v>
      </c>
      <c r="K16" s="380">
        <v>44835</v>
      </c>
      <c r="L16" s="380">
        <v>45199</v>
      </c>
      <c r="M16" s="374">
        <v>333</v>
      </c>
      <c r="N16" s="374">
        <v>918</v>
      </c>
      <c r="O16" s="372">
        <v>36.299999999999997</v>
      </c>
      <c r="P16" s="372">
        <v>97.250696525258903</v>
      </c>
      <c r="Q16" s="376" t="s">
        <v>434</v>
      </c>
      <c r="R16" s="377" t="s">
        <v>434</v>
      </c>
      <c r="S16" s="378">
        <v>5.3015241882039543E-3</v>
      </c>
      <c r="T16" s="374">
        <v>1.7560975609756042</v>
      </c>
      <c r="U16" s="393" t="s">
        <v>718</v>
      </c>
      <c r="V16" s="419"/>
      <c r="W16" s="413"/>
      <c r="X16" s="413"/>
      <c r="Y16" s="413"/>
      <c r="Z16" s="414"/>
      <c r="AA16" s="415"/>
      <c r="AB16" s="414"/>
      <c r="AC16" s="411">
        <v>-3</v>
      </c>
      <c r="AD16" s="404" t="s">
        <v>98</v>
      </c>
    </row>
    <row r="17" spans="1:34" s="418" customFormat="1" ht="15.75" x14ac:dyDescent="0.25">
      <c r="A17" s="370" t="s">
        <v>711</v>
      </c>
      <c r="B17" s="370" t="s">
        <v>166</v>
      </c>
      <c r="C17" s="391" t="s">
        <v>551</v>
      </c>
      <c r="D17" s="372">
        <v>5.6</v>
      </c>
      <c r="E17" s="380">
        <v>42644</v>
      </c>
      <c r="F17" s="380">
        <v>43008</v>
      </c>
      <c r="G17" s="374">
        <v>295</v>
      </c>
      <c r="H17" s="374">
        <v>2252</v>
      </c>
      <c r="I17" s="372">
        <v>13.1</v>
      </c>
      <c r="J17" s="372">
        <v>42.749830508474574</v>
      </c>
      <c r="K17" s="380">
        <v>44470</v>
      </c>
      <c r="L17" s="380">
        <v>44834</v>
      </c>
      <c r="M17" s="374">
        <v>169</v>
      </c>
      <c r="N17" s="374">
        <v>1512</v>
      </c>
      <c r="O17" s="372">
        <v>11.2</v>
      </c>
      <c r="P17" s="372">
        <v>50.101775147928997</v>
      </c>
      <c r="Q17" s="376" t="s">
        <v>433</v>
      </c>
      <c r="R17" s="394" t="s">
        <v>433</v>
      </c>
      <c r="S17" s="378">
        <v>-0.14674020267240595</v>
      </c>
      <c r="T17" s="374">
        <v>-29.063943161634086</v>
      </c>
      <c r="U17" s="393" t="s">
        <v>719</v>
      </c>
      <c r="V17" s="420"/>
      <c r="W17" s="416"/>
      <c r="X17" s="416"/>
      <c r="Y17" s="416"/>
      <c r="Z17" s="414"/>
      <c r="AA17" s="417"/>
      <c r="AB17" s="414"/>
      <c r="AC17" s="411">
        <v>-2</v>
      </c>
      <c r="AD17" s="404" t="s">
        <v>99</v>
      </c>
      <c r="AE17" s="404"/>
      <c r="AF17" s="404"/>
    </row>
    <row r="18" spans="1:34" x14ac:dyDescent="0.2">
      <c r="A18" s="370" t="s">
        <v>712</v>
      </c>
      <c r="B18" s="370" t="s">
        <v>166</v>
      </c>
      <c r="C18" s="391" t="s">
        <v>552</v>
      </c>
      <c r="D18" s="392">
        <v>4.4800000000000004</v>
      </c>
      <c r="E18" s="380">
        <v>43009</v>
      </c>
      <c r="F18" s="380">
        <v>43373</v>
      </c>
      <c r="G18" s="374">
        <v>2408</v>
      </c>
      <c r="H18" s="374">
        <v>475667</v>
      </c>
      <c r="I18" s="392">
        <v>5.0599999999999996</v>
      </c>
      <c r="J18" s="372">
        <v>88.496186046511639</v>
      </c>
      <c r="K18" s="380">
        <v>44835</v>
      </c>
      <c r="L18" s="380">
        <v>45199</v>
      </c>
      <c r="M18" s="374">
        <v>1234</v>
      </c>
      <c r="N18" s="374">
        <v>316659</v>
      </c>
      <c r="O18" s="392">
        <v>3.9</v>
      </c>
      <c r="P18" s="372">
        <v>114.96210048622366</v>
      </c>
      <c r="Q18" s="376" t="s">
        <v>433</v>
      </c>
      <c r="R18" s="377" t="s">
        <v>433</v>
      </c>
      <c r="S18" s="378">
        <v>-0.23021425607027379</v>
      </c>
      <c r="T18" s="374">
        <v>-369.04345687213959</v>
      </c>
      <c r="U18" s="393" t="s">
        <v>720</v>
      </c>
      <c r="V18" s="419"/>
      <c r="W18" s="413"/>
      <c r="X18" s="413"/>
      <c r="Y18" s="413"/>
      <c r="Z18" s="414"/>
      <c r="AA18" s="415"/>
      <c r="AB18" s="414"/>
      <c r="AC18" s="411">
        <v>-1</v>
      </c>
      <c r="AD18" s="404" t="s">
        <v>100</v>
      </c>
    </row>
    <row r="19" spans="1:34" x14ac:dyDescent="0.2">
      <c r="A19" s="370" t="s">
        <v>56</v>
      </c>
      <c r="B19" s="370" t="s">
        <v>54</v>
      </c>
      <c r="C19" s="371" t="s">
        <v>227</v>
      </c>
      <c r="D19" s="372">
        <v>90</v>
      </c>
      <c r="E19" s="373">
        <v>43282</v>
      </c>
      <c r="F19" s="373">
        <v>43373</v>
      </c>
      <c r="G19" s="374">
        <v>1786</v>
      </c>
      <c r="H19" s="374">
        <v>1859</v>
      </c>
      <c r="I19" s="372">
        <v>96.1</v>
      </c>
      <c r="J19" s="372">
        <v>106.74795290179905</v>
      </c>
      <c r="K19" s="380">
        <v>45108</v>
      </c>
      <c r="L19" s="380">
        <v>45199</v>
      </c>
      <c r="M19" s="374">
        <v>1367</v>
      </c>
      <c r="N19" s="374">
        <v>1471</v>
      </c>
      <c r="O19" s="372">
        <v>92.9</v>
      </c>
      <c r="P19" s="372">
        <v>103.25553289523377</v>
      </c>
      <c r="Q19" s="376" t="s">
        <v>434</v>
      </c>
      <c r="R19" s="377" t="s">
        <v>433</v>
      </c>
      <c r="S19" s="378">
        <v>-3.2716505671804952E-2</v>
      </c>
      <c r="T19" s="374">
        <v>-46.236148466917712</v>
      </c>
      <c r="U19" s="379" t="s">
        <v>596</v>
      </c>
      <c r="V19" s="419"/>
      <c r="W19" s="413"/>
      <c r="X19" s="413"/>
      <c r="Y19" s="413"/>
      <c r="Z19" s="414"/>
      <c r="AA19" s="415"/>
      <c r="AB19" s="414"/>
      <c r="AC19" s="411">
        <v>1</v>
      </c>
      <c r="AD19" s="404" t="s">
        <v>79</v>
      </c>
    </row>
    <row r="20" spans="1:34" ht="30" x14ac:dyDescent="0.2">
      <c r="A20" s="370" t="s">
        <v>56</v>
      </c>
      <c r="B20" s="370" t="s">
        <v>54</v>
      </c>
      <c r="C20" s="371" t="s">
        <v>228</v>
      </c>
      <c r="D20" s="372">
        <v>90</v>
      </c>
      <c r="E20" s="373">
        <v>43282</v>
      </c>
      <c r="F20" s="373">
        <v>43373</v>
      </c>
      <c r="G20" s="374">
        <v>3748</v>
      </c>
      <c r="H20" s="374">
        <v>4145</v>
      </c>
      <c r="I20" s="372">
        <v>90.4</v>
      </c>
      <c r="J20" s="372">
        <v>100.46910601796006</v>
      </c>
      <c r="K20" s="380">
        <v>45108</v>
      </c>
      <c r="L20" s="380">
        <v>45199</v>
      </c>
      <c r="M20" s="374">
        <v>3546</v>
      </c>
      <c r="N20" s="374">
        <v>4027</v>
      </c>
      <c r="O20" s="372">
        <v>88.1</v>
      </c>
      <c r="P20" s="372">
        <v>97.83958281599206</v>
      </c>
      <c r="Q20" s="376" t="s">
        <v>434</v>
      </c>
      <c r="R20" s="377" t="s">
        <v>433</v>
      </c>
      <c r="S20" s="378">
        <v>-2.6172455456087595E-2</v>
      </c>
      <c r="T20" s="374">
        <v>-95.301809408926601</v>
      </c>
      <c r="U20" s="379" t="s">
        <v>596</v>
      </c>
      <c r="V20" s="419"/>
      <c r="W20" s="413"/>
      <c r="X20" s="413"/>
      <c r="Y20" s="413"/>
      <c r="Z20" s="413"/>
      <c r="AA20" s="415"/>
      <c r="AB20" s="413"/>
      <c r="AC20" s="411">
        <v>2</v>
      </c>
      <c r="AD20" s="404" t="s">
        <v>147</v>
      </c>
    </row>
    <row r="21" spans="1:34" ht="30" x14ac:dyDescent="0.2">
      <c r="A21" s="370" t="s">
        <v>485</v>
      </c>
      <c r="B21" s="370" t="s">
        <v>54</v>
      </c>
      <c r="C21" s="371" t="s">
        <v>486</v>
      </c>
      <c r="D21" s="372" t="s">
        <v>55</v>
      </c>
      <c r="E21" s="373">
        <v>43282</v>
      </c>
      <c r="F21" s="373">
        <v>43373</v>
      </c>
      <c r="G21" s="374">
        <v>1658</v>
      </c>
      <c r="H21" s="374">
        <v>1859</v>
      </c>
      <c r="I21" s="372">
        <v>89.2</v>
      </c>
      <c r="J21" s="372" t="s">
        <v>55</v>
      </c>
      <c r="K21" s="380">
        <v>45108</v>
      </c>
      <c r="L21" s="380">
        <v>45199</v>
      </c>
      <c r="M21" s="374">
        <v>1272</v>
      </c>
      <c r="N21" s="374">
        <v>1471</v>
      </c>
      <c r="O21" s="372">
        <v>86.5</v>
      </c>
      <c r="P21" s="372" t="s">
        <v>55</v>
      </c>
      <c r="Q21" s="376" t="s">
        <v>434</v>
      </c>
      <c r="R21" s="377" t="s">
        <v>433</v>
      </c>
      <c r="S21" s="378">
        <v>-3.0452028317475177E-2</v>
      </c>
      <c r="T21" s="374">
        <v>-39.951586874663917</v>
      </c>
      <c r="U21" s="379" t="s">
        <v>597</v>
      </c>
      <c r="V21" s="419"/>
      <c r="W21" s="413"/>
      <c r="X21" s="413"/>
      <c r="Y21" s="413"/>
      <c r="Z21" s="413"/>
      <c r="AA21" s="413"/>
      <c r="AB21" s="413"/>
      <c r="AC21" s="411">
        <v>3</v>
      </c>
      <c r="AD21" s="404" t="s">
        <v>148</v>
      </c>
    </row>
    <row r="22" spans="1:34" ht="30" x14ac:dyDescent="0.2">
      <c r="A22" s="370" t="s">
        <v>485</v>
      </c>
      <c r="B22" s="370" t="s">
        <v>54</v>
      </c>
      <c r="C22" s="371" t="s">
        <v>487</v>
      </c>
      <c r="D22" s="372" t="s">
        <v>55</v>
      </c>
      <c r="E22" s="373">
        <v>43282</v>
      </c>
      <c r="F22" s="373">
        <v>43373</v>
      </c>
      <c r="G22" s="374">
        <v>2590</v>
      </c>
      <c r="H22" s="374">
        <v>4145</v>
      </c>
      <c r="I22" s="372">
        <v>62.5</v>
      </c>
      <c r="J22" s="372" t="s">
        <v>55</v>
      </c>
      <c r="K22" s="380">
        <v>45108</v>
      </c>
      <c r="L22" s="380">
        <v>45199</v>
      </c>
      <c r="M22" s="374">
        <v>2431</v>
      </c>
      <c r="N22" s="374">
        <v>4027</v>
      </c>
      <c r="O22" s="372">
        <v>60.4</v>
      </c>
      <c r="P22" s="372" t="s">
        <v>55</v>
      </c>
      <c r="Q22" s="376" t="s">
        <v>434</v>
      </c>
      <c r="R22" s="377" t="s">
        <v>433</v>
      </c>
      <c r="S22" s="378">
        <v>-3.388661285358574E-2</v>
      </c>
      <c r="T22" s="374">
        <v>-85.267792521109641</v>
      </c>
      <c r="U22" s="379" t="s">
        <v>597</v>
      </c>
      <c r="V22" s="419"/>
      <c r="W22" s="413"/>
      <c r="X22" s="413"/>
      <c r="Y22" s="413"/>
      <c r="Z22" s="413"/>
      <c r="AA22" s="413"/>
      <c r="AB22" s="413"/>
      <c r="AC22" s="411">
        <v>4</v>
      </c>
      <c r="AD22" s="404" t="s">
        <v>149</v>
      </c>
    </row>
    <row r="23" spans="1:34" s="418" customFormat="1" ht="15.75" x14ac:dyDescent="0.25">
      <c r="A23" s="370" t="s">
        <v>427</v>
      </c>
      <c r="B23" s="370" t="s">
        <v>54</v>
      </c>
      <c r="C23" s="371" t="s">
        <v>461</v>
      </c>
      <c r="D23" s="372">
        <v>95</v>
      </c>
      <c r="E23" s="380">
        <v>43009</v>
      </c>
      <c r="F23" s="380">
        <v>43373</v>
      </c>
      <c r="G23" s="374">
        <v>51750</v>
      </c>
      <c r="H23" s="374">
        <v>57338</v>
      </c>
      <c r="I23" s="372">
        <v>90.3</v>
      </c>
      <c r="J23" s="372">
        <v>95.00450697709428</v>
      </c>
      <c r="K23" s="380">
        <v>44835</v>
      </c>
      <c r="L23" s="380">
        <v>45199</v>
      </c>
      <c r="M23" s="374">
        <v>34672</v>
      </c>
      <c r="N23" s="374">
        <v>39205</v>
      </c>
      <c r="O23" s="372">
        <v>88.4</v>
      </c>
      <c r="P23" s="372">
        <v>93.092315024265162</v>
      </c>
      <c r="Q23" s="376" t="s">
        <v>434</v>
      </c>
      <c r="R23" s="377" t="s">
        <v>433</v>
      </c>
      <c r="S23" s="378">
        <v>-2.0127381465072425E-2</v>
      </c>
      <c r="T23" s="374">
        <v>-712.19111235132004</v>
      </c>
      <c r="U23" s="379" t="s">
        <v>598</v>
      </c>
      <c r="V23" s="420"/>
      <c r="W23" s="416"/>
      <c r="X23" s="416"/>
      <c r="Y23" s="416"/>
      <c r="Z23" s="416"/>
      <c r="AA23" s="416"/>
      <c r="AB23" s="416"/>
      <c r="AC23" s="411">
        <v>5</v>
      </c>
      <c r="AD23" s="404" t="s">
        <v>150</v>
      </c>
      <c r="AE23" s="404"/>
      <c r="AF23" s="404"/>
    </row>
    <row r="24" spans="1:34" x14ac:dyDescent="0.2">
      <c r="A24" s="370" t="s">
        <v>427</v>
      </c>
      <c r="B24" s="370" t="s">
        <v>54</v>
      </c>
      <c r="C24" s="371" t="s">
        <v>462</v>
      </c>
      <c r="D24" s="372">
        <v>50</v>
      </c>
      <c r="E24" s="380">
        <v>43009</v>
      </c>
      <c r="F24" s="380">
        <v>43373</v>
      </c>
      <c r="G24" s="374">
        <v>40914</v>
      </c>
      <c r="H24" s="374">
        <v>51750</v>
      </c>
      <c r="I24" s="372">
        <v>79.099999999999994</v>
      </c>
      <c r="J24" s="372">
        <v>158.12173913043478</v>
      </c>
      <c r="K24" s="380">
        <v>44835</v>
      </c>
      <c r="L24" s="380">
        <v>45199</v>
      </c>
      <c r="M24" s="374">
        <v>28743</v>
      </c>
      <c r="N24" s="374">
        <v>34672</v>
      </c>
      <c r="O24" s="372">
        <v>82.9</v>
      </c>
      <c r="P24" s="372">
        <v>165.79949238578681</v>
      </c>
      <c r="Q24" s="376" t="s">
        <v>434</v>
      </c>
      <c r="R24" s="377" t="s">
        <v>434</v>
      </c>
      <c r="S24" s="378">
        <v>4.8555962624586391E-2</v>
      </c>
      <c r="T24" s="374">
        <v>1331.015304347824</v>
      </c>
      <c r="U24" s="379" t="s">
        <v>598</v>
      </c>
      <c r="V24" s="419"/>
      <c r="W24" s="413"/>
      <c r="X24" s="413"/>
      <c r="Y24" s="413"/>
      <c r="Z24" s="413"/>
      <c r="AA24" s="413"/>
      <c r="AB24" s="413"/>
      <c r="AC24" s="411">
        <v>6</v>
      </c>
      <c r="AD24" s="404" t="s">
        <v>151</v>
      </c>
    </row>
    <row r="25" spans="1:34" x14ac:dyDescent="0.2">
      <c r="A25" s="370" t="s">
        <v>460</v>
      </c>
      <c r="B25" s="370" t="s">
        <v>54</v>
      </c>
      <c r="C25" s="371" t="s">
        <v>473</v>
      </c>
      <c r="D25" s="372" t="s">
        <v>55</v>
      </c>
      <c r="E25" s="380">
        <v>43009</v>
      </c>
      <c r="F25" s="380">
        <v>43373</v>
      </c>
      <c r="G25" s="374">
        <v>24084</v>
      </c>
      <c r="H25" s="374">
        <v>29277</v>
      </c>
      <c r="I25" s="372">
        <v>82.3</v>
      </c>
      <c r="J25" s="372" t="s">
        <v>55</v>
      </c>
      <c r="K25" s="380">
        <v>44835</v>
      </c>
      <c r="L25" s="380">
        <v>45199</v>
      </c>
      <c r="M25" s="374">
        <v>15540</v>
      </c>
      <c r="N25" s="374">
        <v>19082</v>
      </c>
      <c r="O25" s="372">
        <v>81.400000000000006</v>
      </c>
      <c r="P25" s="372" t="s">
        <v>55</v>
      </c>
      <c r="Q25" s="376" t="s">
        <v>434</v>
      </c>
      <c r="R25" s="377" t="s">
        <v>433</v>
      </c>
      <c r="S25" s="378">
        <v>-1.0023063079661387E-2</v>
      </c>
      <c r="T25" s="374">
        <v>-157.33538272363876</v>
      </c>
      <c r="U25" s="379" t="s">
        <v>599</v>
      </c>
      <c r="V25" s="419"/>
      <c r="W25" s="413"/>
      <c r="X25" s="413"/>
      <c r="Y25" s="413"/>
      <c r="Z25" s="413"/>
      <c r="AA25" s="413"/>
      <c r="AB25" s="413"/>
      <c r="AC25" s="411">
        <v>7</v>
      </c>
      <c r="AD25" s="404" t="s">
        <v>152</v>
      </c>
    </row>
    <row r="26" spans="1:34" x14ac:dyDescent="0.2">
      <c r="A26" s="370" t="s">
        <v>460</v>
      </c>
      <c r="B26" s="370" t="s">
        <v>54</v>
      </c>
      <c r="C26" s="371" t="s">
        <v>475</v>
      </c>
      <c r="D26" s="372" t="s">
        <v>55</v>
      </c>
      <c r="E26" s="380">
        <v>43009</v>
      </c>
      <c r="F26" s="380">
        <v>43373</v>
      </c>
      <c r="G26" s="374">
        <v>17683</v>
      </c>
      <c r="H26" s="374">
        <v>24084</v>
      </c>
      <c r="I26" s="372">
        <v>73.400000000000006</v>
      </c>
      <c r="J26" s="372" t="s">
        <v>55</v>
      </c>
      <c r="K26" s="380">
        <v>44835</v>
      </c>
      <c r="L26" s="380">
        <v>45199</v>
      </c>
      <c r="M26" s="374">
        <v>11883</v>
      </c>
      <c r="N26" s="374">
        <v>15540</v>
      </c>
      <c r="O26" s="372">
        <v>76.5</v>
      </c>
      <c r="P26" s="372" t="s">
        <v>55</v>
      </c>
      <c r="Q26" s="376" t="s">
        <v>434</v>
      </c>
      <c r="R26" s="377" t="s">
        <v>434</v>
      </c>
      <c r="S26" s="378">
        <v>4.1472373723688616E-2</v>
      </c>
      <c r="T26" s="374">
        <v>473.19182859990178</v>
      </c>
      <c r="U26" s="379" t="s">
        <v>599</v>
      </c>
      <c r="V26" s="419"/>
      <c r="W26" s="413"/>
      <c r="X26" s="413"/>
      <c r="Y26" s="413"/>
      <c r="Z26" s="413"/>
      <c r="AA26" s="413"/>
      <c r="AB26" s="413"/>
      <c r="AC26" s="411">
        <v>8</v>
      </c>
      <c r="AD26" s="404" t="s">
        <v>153</v>
      </c>
    </row>
    <row r="27" spans="1:34" s="418" customFormat="1" ht="15.75" x14ac:dyDescent="0.25">
      <c r="A27" s="370" t="s">
        <v>58</v>
      </c>
      <c r="B27" s="370" t="s">
        <v>52</v>
      </c>
      <c r="C27" s="371" t="s">
        <v>72</v>
      </c>
      <c r="D27" s="372" t="s">
        <v>55</v>
      </c>
      <c r="E27" s="373">
        <v>43374</v>
      </c>
      <c r="F27" s="373">
        <v>43374</v>
      </c>
      <c r="G27" s="374">
        <v>1771</v>
      </c>
      <c r="H27" s="374">
        <v>3508</v>
      </c>
      <c r="I27" s="372">
        <v>50.5</v>
      </c>
      <c r="J27" s="372" t="s">
        <v>55</v>
      </c>
      <c r="K27" s="380">
        <v>45200</v>
      </c>
      <c r="L27" s="380">
        <v>45200</v>
      </c>
      <c r="M27" s="374">
        <v>1276</v>
      </c>
      <c r="N27" s="374">
        <v>2388</v>
      </c>
      <c r="O27" s="372">
        <v>53.4</v>
      </c>
      <c r="P27" s="372" t="s">
        <v>55</v>
      </c>
      <c r="Q27" s="376" t="s">
        <v>434</v>
      </c>
      <c r="R27" s="377" t="s">
        <v>434</v>
      </c>
      <c r="S27" s="378">
        <v>5.8418385925486538E-2</v>
      </c>
      <c r="T27" s="374">
        <v>70.427594070695477</v>
      </c>
      <c r="U27" s="379" t="s">
        <v>600</v>
      </c>
      <c r="V27" s="420"/>
      <c r="W27" s="416"/>
      <c r="X27" s="416"/>
      <c r="Y27" s="416"/>
      <c r="Z27" s="416"/>
      <c r="AA27" s="416"/>
      <c r="AB27" s="416"/>
      <c r="AC27" s="411">
        <v>9</v>
      </c>
      <c r="AD27" s="404" t="s">
        <v>154</v>
      </c>
      <c r="AE27" s="404"/>
    </row>
    <row r="28" spans="1:34" x14ac:dyDescent="0.2">
      <c r="A28" s="370" t="s">
        <v>58</v>
      </c>
      <c r="B28" s="370" t="s">
        <v>52</v>
      </c>
      <c r="C28" s="371" t="s">
        <v>163</v>
      </c>
      <c r="D28" s="372" t="s">
        <v>55</v>
      </c>
      <c r="E28" s="373">
        <v>43374</v>
      </c>
      <c r="F28" s="373">
        <v>43374</v>
      </c>
      <c r="G28" s="374">
        <v>2368</v>
      </c>
      <c r="H28" s="374">
        <v>3508</v>
      </c>
      <c r="I28" s="372">
        <v>67.5</v>
      </c>
      <c r="J28" s="372" t="s">
        <v>55</v>
      </c>
      <c r="K28" s="380">
        <v>45200</v>
      </c>
      <c r="L28" s="380">
        <v>45200</v>
      </c>
      <c r="M28" s="374">
        <v>1715</v>
      </c>
      <c r="N28" s="374">
        <v>2388</v>
      </c>
      <c r="O28" s="372">
        <v>71.8</v>
      </c>
      <c r="P28" s="372" t="s">
        <v>55</v>
      </c>
      <c r="Q28" s="376" t="s">
        <v>434</v>
      </c>
      <c r="R28" s="377" t="s">
        <v>434</v>
      </c>
      <c r="S28" s="378">
        <v>6.3916853411200236E-2</v>
      </c>
      <c r="T28" s="374">
        <v>103.0319270239454</v>
      </c>
      <c r="U28" s="379" t="s">
        <v>600</v>
      </c>
      <c r="V28" s="419"/>
      <c r="W28" s="413"/>
      <c r="X28" s="413"/>
      <c r="Y28" s="413"/>
      <c r="Z28" s="413"/>
      <c r="AA28" s="413"/>
      <c r="AB28" s="413"/>
      <c r="AC28" s="411">
        <v>10</v>
      </c>
      <c r="AD28" s="404" t="s">
        <v>155</v>
      </c>
      <c r="AF28" s="421"/>
      <c r="AH28" s="421"/>
    </row>
    <row r="29" spans="1:34" ht="30" x14ac:dyDescent="0.2">
      <c r="A29" s="370" t="s">
        <v>59</v>
      </c>
      <c r="B29" s="370" t="s">
        <v>52</v>
      </c>
      <c r="C29" s="369" t="s">
        <v>558</v>
      </c>
      <c r="D29" s="372" t="s">
        <v>55</v>
      </c>
      <c r="E29" s="373">
        <v>43009</v>
      </c>
      <c r="F29" s="373">
        <v>43373</v>
      </c>
      <c r="G29" s="374">
        <v>587</v>
      </c>
      <c r="H29" s="374">
        <v>3377</v>
      </c>
      <c r="I29" s="372">
        <v>17.399999999999999</v>
      </c>
      <c r="J29" s="372" t="s">
        <v>55</v>
      </c>
      <c r="K29" s="380">
        <v>44835</v>
      </c>
      <c r="L29" s="380">
        <v>45199</v>
      </c>
      <c r="M29" s="374">
        <v>459</v>
      </c>
      <c r="N29" s="374">
        <v>2182</v>
      </c>
      <c r="O29" s="372">
        <v>21</v>
      </c>
      <c r="P29" s="372" t="s">
        <v>55</v>
      </c>
      <c r="Q29" s="395" t="s">
        <v>434</v>
      </c>
      <c r="R29" s="394" t="s">
        <v>434</v>
      </c>
      <c r="S29" s="378">
        <v>0.21018258416000823</v>
      </c>
      <c r="T29" s="374">
        <v>79.718389102753918</v>
      </c>
      <c r="U29" s="379" t="s">
        <v>672</v>
      </c>
      <c r="V29" s="419"/>
      <c r="W29" s="413"/>
      <c r="X29" s="413"/>
      <c r="Y29" s="413"/>
      <c r="Z29" s="413"/>
      <c r="AA29" s="413"/>
      <c r="AB29" s="413"/>
      <c r="AC29" s="411">
        <v>11</v>
      </c>
      <c r="AD29" s="404" t="s">
        <v>111</v>
      </c>
      <c r="AF29" s="421"/>
      <c r="AH29" s="421"/>
    </row>
    <row r="30" spans="1:34" x14ac:dyDescent="0.2">
      <c r="A30" s="370" t="s">
        <v>59</v>
      </c>
      <c r="B30" s="370" t="s">
        <v>52</v>
      </c>
      <c r="C30" s="369" t="s">
        <v>190</v>
      </c>
      <c r="D30" s="372" t="s">
        <v>55</v>
      </c>
      <c r="E30" s="373">
        <v>43009</v>
      </c>
      <c r="F30" s="373">
        <v>43373</v>
      </c>
      <c r="G30" s="374">
        <v>823</v>
      </c>
      <c r="H30" s="374">
        <v>3377</v>
      </c>
      <c r="I30" s="372">
        <v>24.4</v>
      </c>
      <c r="J30" s="372" t="s">
        <v>55</v>
      </c>
      <c r="K30" s="380">
        <v>44835</v>
      </c>
      <c r="L30" s="380">
        <v>45199</v>
      </c>
      <c r="M30" s="374">
        <v>720</v>
      </c>
      <c r="N30" s="374">
        <v>2182</v>
      </c>
      <c r="O30" s="372">
        <v>33</v>
      </c>
      <c r="P30" s="372" t="s">
        <v>55</v>
      </c>
      <c r="Q30" s="396" t="s">
        <v>55</v>
      </c>
      <c r="R30" s="377" t="s">
        <v>434</v>
      </c>
      <c r="S30" s="378">
        <v>0.35396979372820603</v>
      </c>
      <c r="T30" s="374">
        <v>188.23038199585426</v>
      </c>
      <c r="U30" s="379" t="s">
        <v>672</v>
      </c>
      <c r="V30" s="419"/>
      <c r="W30" s="413"/>
      <c r="X30" s="413"/>
      <c r="Y30" s="413"/>
      <c r="Z30" s="413"/>
      <c r="AA30" s="413"/>
      <c r="AB30" s="413"/>
      <c r="AC30" s="411">
        <v>12</v>
      </c>
      <c r="AD30" s="404" t="s">
        <v>112</v>
      </c>
      <c r="AF30" s="421"/>
      <c r="AH30" s="421"/>
    </row>
    <row r="31" spans="1:34" x14ac:dyDescent="0.2">
      <c r="A31" s="370" t="s">
        <v>59</v>
      </c>
      <c r="B31" s="370" t="s">
        <v>52</v>
      </c>
      <c r="C31" s="369" t="s">
        <v>192</v>
      </c>
      <c r="D31" s="372" t="s">
        <v>55</v>
      </c>
      <c r="E31" s="373">
        <v>43009</v>
      </c>
      <c r="F31" s="373">
        <v>43373</v>
      </c>
      <c r="G31" s="374">
        <v>1309</v>
      </c>
      <c r="H31" s="374">
        <v>3377</v>
      </c>
      <c r="I31" s="372">
        <v>38.799999999999997</v>
      </c>
      <c r="J31" s="372" t="s">
        <v>55</v>
      </c>
      <c r="K31" s="380">
        <v>44835</v>
      </c>
      <c r="L31" s="380">
        <v>45199</v>
      </c>
      <c r="M31" s="374">
        <v>665</v>
      </c>
      <c r="N31" s="374">
        <v>2182</v>
      </c>
      <c r="O31" s="372">
        <v>30.5</v>
      </c>
      <c r="P31" s="372" t="s">
        <v>55</v>
      </c>
      <c r="Q31" s="396" t="s">
        <v>55</v>
      </c>
      <c r="R31" s="377" t="s">
        <v>433</v>
      </c>
      <c r="S31" s="378">
        <v>-0.21375424596969861</v>
      </c>
      <c r="T31" s="374">
        <v>-180.79153094462538</v>
      </c>
      <c r="U31" s="379" t="s">
        <v>672</v>
      </c>
      <c r="V31" s="419"/>
      <c r="W31" s="413"/>
      <c r="X31" s="413"/>
      <c r="Y31" s="413"/>
      <c r="Z31" s="413"/>
      <c r="AA31" s="413"/>
      <c r="AB31" s="413"/>
      <c r="AC31" s="411">
        <v>13</v>
      </c>
      <c r="AD31" s="404" t="s">
        <v>176</v>
      </c>
      <c r="AF31" s="421"/>
      <c r="AH31" s="421"/>
    </row>
    <row r="32" spans="1:34" ht="30" x14ac:dyDescent="0.2">
      <c r="A32" s="370" t="s">
        <v>59</v>
      </c>
      <c r="B32" s="370" t="s">
        <v>52</v>
      </c>
      <c r="C32" s="369" t="s">
        <v>191</v>
      </c>
      <c r="D32" s="372" t="s">
        <v>55</v>
      </c>
      <c r="E32" s="373">
        <v>43009</v>
      </c>
      <c r="F32" s="373">
        <v>43373</v>
      </c>
      <c r="G32" s="374">
        <v>479</v>
      </c>
      <c r="H32" s="374">
        <v>3377</v>
      </c>
      <c r="I32" s="372">
        <v>14.2</v>
      </c>
      <c r="J32" s="372" t="s">
        <v>55</v>
      </c>
      <c r="K32" s="380">
        <v>44835</v>
      </c>
      <c r="L32" s="380">
        <v>45199</v>
      </c>
      <c r="M32" s="374">
        <v>58</v>
      </c>
      <c r="N32" s="374">
        <v>2182</v>
      </c>
      <c r="O32" s="372">
        <v>2.7</v>
      </c>
      <c r="P32" s="372" t="s">
        <v>55</v>
      </c>
      <c r="Q32" s="395" t="s">
        <v>433</v>
      </c>
      <c r="R32" s="394" t="s">
        <v>433</v>
      </c>
      <c r="S32" s="378">
        <v>-0.8126003417599682</v>
      </c>
      <c r="T32" s="374">
        <v>-251.49896357713948</v>
      </c>
      <c r="U32" s="379" t="s">
        <v>672</v>
      </c>
      <c r="V32" s="419"/>
      <c r="W32" s="413"/>
      <c r="X32" s="413"/>
      <c r="Y32" s="413"/>
      <c r="Z32" s="413"/>
      <c r="AA32" s="413"/>
      <c r="AB32" s="413"/>
      <c r="AC32" s="411">
        <v>14</v>
      </c>
      <c r="AD32" s="404" t="s">
        <v>80</v>
      </c>
    </row>
    <row r="33" spans="1:34" x14ac:dyDescent="0.2">
      <c r="A33" s="370" t="s">
        <v>59</v>
      </c>
      <c r="B33" s="370" t="s">
        <v>52</v>
      </c>
      <c r="C33" s="369" t="s">
        <v>193</v>
      </c>
      <c r="D33" s="372" t="s">
        <v>55</v>
      </c>
      <c r="E33" s="373">
        <v>43009</v>
      </c>
      <c r="F33" s="373">
        <v>43373</v>
      </c>
      <c r="G33" s="374">
        <v>179</v>
      </c>
      <c r="H33" s="374">
        <v>3377</v>
      </c>
      <c r="I33" s="372">
        <v>5.3</v>
      </c>
      <c r="J33" s="372" t="s">
        <v>55</v>
      </c>
      <c r="K33" s="380">
        <v>44835</v>
      </c>
      <c r="L33" s="380">
        <v>45199</v>
      </c>
      <c r="M33" s="374">
        <v>280</v>
      </c>
      <c r="N33" s="374">
        <v>2182</v>
      </c>
      <c r="O33" s="372">
        <v>12.8</v>
      </c>
      <c r="P33" s="372" t="s">
        <v>55</v>
      </c>
      <c r="Q33" s="396" t="s">
        <v>55</v>
      </c>
      <c r="R33" s="377" t="s">
        <v>434</v>
      </c>
      <c r="S33" s="378">
        <v>1.4209248856822456</v>
      </c>
      <c r="T33" s="374">
        <v>164.34172342315665</v>
      </c>
      <c r="U33" s="379" t="s">
        <v>672</v>
      </c>
      <c r="V33" s="419"/>
      <c r="W33" s="413"/>
      <c r="X33" s="413"/>
      <c r="Y33" s="413"/>
      <c r="Z33" s="413"/>
      <c r="AA33" s="413"/>
      <c r="AB33" s="413"/>
      <c r="AC33" s="411">
        <v>15</v>
      </c>
      <c r="AD33" s="404" t="s">
        <v>177</v>
      </c>
      <c r="AF33" s="421"/>
      <c r="AH33" s="421"/>
    </row>
    <row r="34" spans="1:34" ht="30" x14ac:dyDescent="0.2">
      <c r="A34" s="370" t="s">
        <v>59</v>
      </c>
      <c r="B34" s="370" t="s">
        <v>52</v>
      </c>
      <c r="C34" s="369" t="s">
        <v>565</v>
      </c>
      <c r="D34" s="372" t="s">
        <v>55</v>
      </c>
      <c r="E34" s="373">
        <v>42644</v>
      </c>
      <c r="F34" s="373">
        <v>43008</v>
      </c>
      <c r="G34" s="374">
        <v>844</v>
      </c>
      <c r="H34" s="374">
        <v>3232</v>
      </c>
      <c r="I34" s="372">
        <v>26.1</v>
      </c>
      <c r="J34" s="372" t="s">
        <v>55</v>
      </c>
      <c r="K34" s="380">
        <v>44470</v>
      </c>
      <c r="L34" s="380">
        <v>44834</v>
      </c>
      <c r="M34" s="374">
        <v>774</v>
      </c>
      <c r="N34" s="374">
        <v>2373</v>
      </c>
      <c r="O34" s="372">
        <v>32.6</v>
      </c>
      <c r="P34" s="372" t="s">
        <v>55</v>
      </c>
      <c r="Q34" s="395" t="s">
        <v>434</v>
      </c>
      <c r="R34" s="394" t="s">
        <v>434</v>
      </c>
      <c r="S34" s="378">
        <v>0.24902786681925204</v>
      </c>
      <c r="T34" s="374">
        <v>154.31806930693062</v>
      </c>
      <c r="U34" s="379" t="s">
        <v>673</v>
      </c>
      <c r="V34" s="419"/>
      <c r="W34" s="413"/>
      <c r="X34" s="413"/>
      <c r="Y34" s="413"/>
      <c r="Z34" s="413"/>
      <c r="AA34" s="413"/>
      <c r="AB34" s="413"/>
      <c r="AC34" s="411">
        <v>16</v>
      </c>
      <c r="AD34" s="404" t="s">
        <v>238</v>
      </c>
    </row>
    <row r="35" spans="1:34" ht="30" x14ac:dyDescent="0.2">
      <c r="A35" s="370" t="s">
        <v>59</v>
      </c>
      <c r="B35" s="370" t="s">
        <v>52</v>
      </c>
      <c r="C35" s="369" t="s">
        <v>566</v>
      </c>
      <c r="D35" s="372" t="s">
        <v>55</v>
      </c>
      <c r="E35" s="373">
        <v>42644</v>
      </c>
      <c r="F35" s="373">
        <v>43008</v>
      </c>
      <c r="G35" s="374">
        <v>570</v>
      </c>
      <c r="H35" s="374">
        <v>3232</v>
      </c>
      <c r="I35" s="372">
        <v>17.600000000000001</v>
      </c>
      <c r="J35" s="372" t="s">
        <v>55</v>
      </c>
      <c r="K35" s="380">
        <v>44470</v>
      </c>
      <c r="L35" s="380">
        <v>44834</v>
      </c>
      <c r="M35" s="374">
        <v>530</v>
      </c>
      <c r="N35" s="374">
        <v>2373</v>
      </c>
      <c r="O35" s="372">
        <v>22.3</v>
      </c>
      <c r="P35" s="372" t="s">
        <v>55</v>
      </c>
      <c r="Q35" s="396" t="s">
        <v>55</v>
      </c>
      <c r="R35" s="377" t="s">
        <v>434</v>
      </c>
      <c r="S35" s="378">
        <v>0.2664108649204131</v>
      </c>
      <c r="T35" s="374">
        <v>111.49443069306932</v>
      </c>
      <c r="U35" s="379" t="s">
        <v>673</v>
      </c>
      <c r="V35" s="419"/>
      <c r="W35" s="413"/>
      <c r="X35" s="413"/>
      <c r="Y35" s="413"/>
      <c r="Z35" s="413"/>
      <c r="AA35" s="413"/>
      <c r="AB35" s="413"/>
      <c r="AC35" s="411">
        <v>17</v>
      </c>
      <c r="AD35" s="404" t="s">
        <v>237</v>
      </c>
    </row>
    <row r="36" spans="1:34" x14ac:dyDescent="0.2">
      <c r="A36" s="370" t="s">
        <v>59</v>
      </c>
      <c r="B36" s="370" t="s">
        <v>52</v>
      </c>
      <c r="C36" s="369" t="s">
        <v>567</v>
      </c>
      <c r="D36" s="372" t="s">
        <v>55</v>
      </c>
      <c r="E36" s="373">
        <v>42644</v>
      </c>
      <c r="F36" s="373">
        <v>43008</v>
      </c>
      <c r="G36" s="374">
        <v>1258</v>
      </c>
      <c r="H36" s="374">
        <v>3232</v>
      </c>
      <c r="I36" s="372">
        <v>38.9</v>
      </c>
      <c r="J36" s="372" t="s">
        <v>55</v>
      </c>
      <c r="K36" s="380">
        <v>44470</v>
      </c>
      <c r="L36" s="380">
        <v>44834</v>
      </c>
      <c r="M36" s="374">
        <v>698</v>
      </c>
      <c r="N36" s="374">
        <v>2373</v>
      </c>
      <c r="O36" s="372">
        <v>29.4</v>
      </c>
      <c r="P36" s="372" t="s">
        <v>55</v>
      </c>
      <c r="Q36" s="396" t="s">
        <v>55</v>
      </c>
      <c r="R36" s="377" t="s">
        <v>433</v>
      </c>
      <c r="S36" s="378">
        <v>-0.24430178672760661</v>
      </c>
      <c r="T36" s="374">
        <v>-225.64913366336634</v>
      </c>
      <c r="U36" s="379" t="s">
        <v>673</v>
      </c>
      <c r="V36" s="419"/>
      <c r="W36" s="413"/>
      <c r="X36" s="413"/>
      <c r="Y36" s="413"/>
      <c r="Z36" s="413"/>
      <c r="AA36" s="413"/>
      <c r="AB36" s="413"/>
      <c r="AC36" s="411">
        <v>18</v>
      </c>
      <c r="AD36" s="404" t="s">
        <v>6</v>
      </c>
    </row>
    <row r="37" spans="1:34" ht="30" x14ac:dyDescent="0.2">
      <c r="A37" s="370" t="s">
        <v>59</v>
      </c>
      <c r="B37" s="370" t="s">
        <v>52</v>
      </c>
      <c r="C37" s="369" t="s">
        <v>568</v>
      </c>
      <c r="D37" s="372" t="s">
        <v>55</v>
      </c>
      <c r="E37" s="373">
        <v>42644</v>
      </c>
      <c r="F37" s="373">
        <v>43008</v>
      </c>
      <c r="G37" s="374">
        <v>194</v>
      </c>
      <c r="H37" s="374">
        <v>3232</v>
      </c>
      <c r="I37" s="372">
        <v>6</v>
      </c>
      <c r="J37" s="372" t="s">
        <v>55</v>
      </c>
      <c r="K37" s="380">
        <v>44470</v>
      </c>
      <c r="L37" s="380">
        <v>44834</v>
      </c>
      <c r="M37" s="374">
        <v>45</v>
      </c>
      <c r="N37" s="374">
        <v>2373</v>
      </c>
      <c r="O37" s="372">
        <v>1.9</v>
      </c>
      <c r="P37" s="372" t="s">
        <v>55</v>
      </c>
      <c r="Q37" s="395" t="s">
        <v>433</v>
      </c>
      <c r="R37" s="394" t="s">
        <v>433</v>
      </c>
      <c r="S37" s="378">
        <v>-0.68407470642668167</v>
      </c>
      <c r="T37" s="374">
        <v>-97.438737623762364</v>
      </c>
      <c r="U37" s="379" t="s">
        <v>673</v>
      </c>
      <c r="V37" s="419"/>
      <c r="W37" s="413"/>
      <c r="X37" s="413"/>
      <c r="Y37" s="413"/>
      <c r="Z37" s="413"/>
      <c r="AA37" s="413"/>
      <c r="AB37" s="413"/>
      <c r="AC37" s="411">
        <v>19</v>
      </c>
      <c r="AD37" s="404" t="s">
        <v>7</v>
      </c>
    </row>
    <row r="38" spans="1:34" x14ac:dyDescent="0.2">
      <c r="A38" s="370" t="s">
        <v>59</v>
      </c>
      <c r="B38" s="370" t="s">
        <v>52</v>
      </c>
      <c r="C38" s="371" t="s">
        <v>569</v>
      </c>
      <c r="D38" s="372" t="s">
        <v>55</v>
      </c>
      <c r="E38" s="373">
        <v>42644</v>
      </c>
      <c r="F38" s="373">
        <v>43008</v>
      </c>
      <c r="G38" s="374">
        <v>366</v>
      </c>
      <c r="H38" s="374">
        <v>3232</v>
      </c>
      <c r="I38" s="372">
        <v>11.3</v>
      </c>
      <c r="J38" s="372" t="s">
        <v>55</v>
      </c>
      <c r="K38" s="380">
        <v>44470</v>
      </c>
      <c r="L38" s="380">
        <v>44834</v>
      </c>
      <c r="M38" s="374">
        <v>326</v>
      </c>
      <c r="N38" s="374">
        <v>2373</v>
      </c>
      <c r="O38" s="372">
        <v>13.7</v>
      </c>
      <c r="P38" s="372" t="s">
        <v>55</v>
      </c>
      <c r="Q38" s="396" t="s">
        <v>55</v>
      </c>
      <c r="R38" s="377" t="s">
        <v>434</v>
      </c>
      <c r="S38" s="378">
        <v>0.21313778183065857</v>
      </c>
      <c r="T38" s="374">
        <v>57.275371287128678</v>
      </c>
      <c r="U38" s="379" t="s">
        <v>673</v>
      </c>
      <c r="V38" s="419"/>
      <c r="W38" s="413"/>
      <c r="X38" s="413"/>
      <c r="Y38" s="413"/>
      <c r="Z38" s="413"/>
      <c r="AA38" s="413"/>
      <c r="AB38" s="413"/>
      <c r="AC38" s="411">
        <v>20</v>
      </c>
      <c r="AD38" s="404" t="s">
        <v>8</v>
      </c>
    </row>
    <row r="39" spans="1:34" x14ac:dyDescent="0.2">
      <c r="A39" s="370" t="s">
        <v>535</v>
      </c>
      <c r="B39" s="370" t="s">
        <v>54</v>
      </c>
      <c r="C39" s="369" t="s">
        <v>537</v>
      </c>
      <c r="D39" s="372" t="s">
        <v>55</v>
      </c>
      <c r="E39" s="380">
        <v>43374</v>
      </c>
      <c r="F39" s="397">
        <v>43374</v>
      </c>
      <c r="G39" s="374">
        <v>146</v>
      </c>
      <c r="H39" s="374">
        <v>406</v>
      </c>
      <c r="I39" s="372">
        <v>36</v>
      </c>
      <c r="J39" s="372" t="s">
        <v>55</v>
      </c>
      <c r="K39" s="380">
        <v>45200</v>
      </c>
      <c r="L39" s="380">
        <v>45200</v>
      </c>
      <c r="M39" s="374">
        <v>38</v>
      </c>
      <c r="N39" s="374">
        <v>130</v>
      </c>
      <c r="O39" s="372">
        <v>29.2</v>
      </c>
      <c r="P39" s="372" t="s">
        <v>55</v>
      </c>
      <c r="Q39" s="395" t="s">
        <v>433</v>
      </c>
      <c r="R39" s="394" t="s">
        <v>433</v>
      </c>
      <c r="S39" s="378">
        <v>-0.1871443624868282</v>
      </c>
      <c r="T39" s="374">
        <v>-8.7487684729064057</v>
      </c>
      <c r="U39" s="379" t="s">
        <v>601</v>
      </c>
      <c r="V39" s="419"/>
      <c r="W39" s="413"/>
      <c r="X39" s="413"/>
      <c r="Y39" s="413"/>
      <c r="Z39" s="413"/>
      <c r="AA39" s="413"/>
      <c r="AB39" s="413"/>
      <c r="AC39" s="411">
        <v>21</v>
      </c>
      <c r="AD39" s="404" t="s">
        <v>9</v>
      </c>
    </row>
    <row r="40" spans="1:34" x14ac:dyDescent="0.2">
      <c r="A40" s="370" t="s">
        <v>164</v>
      </c>
      <c r="B40" s="370" t="s">
        <v>166</v>
      </c>
      <c r="C40" s="371" t="s">
        <v>206</v>
      </c>
      <c r="D40" s="372" t="s">
        <v>55</v>
      </c>
      <c r="E40" s="373" t="s">
        <v>208</v>
      </c>
      <c r="F40" s="373"/>
      <c r="G40" s="373"/>
      <c r="H40" s="373"/>
      <c r="I40" s="373"/>
      <c r="J40" s="373" t="s">
        <v>55</v>
      </c>
      <c r="K40" s="373" t="s">
        <v>208</v>
      </c>
      <c r="L40" s="373"/>
      <c r="M40" s="373"/>
      <c r="N40" s="373"/>
      <c r="O40" s="373"/>
      <c r="P40" s="373" t="s">
        <v>55</v>
      </c>
      <c r="Q40" s="396" t="s">
        <v>55</v>
      </c>
      <c r="R40" s="377" t="s">
        <v>642</v>
      </c>
      <c r="S40" s="378" t="s">
        <v>55</v>
      </c>
      <c r="T40" s="374" t="s">
        <v>55</v>
      </c>
      <c r="U40" s="379" t="s">
        <v>602</v>
      </c>
      <c r="V40" s="419"/>
      <c r="W40" s="413"/>
      <c r="X40" s="413"/>
      <c r="Y40" s="413"/>
      <c r="Z40" s="413"/>
      <c r="AA40" s="413"/>
      <c r="AB40" s="413"/>
      <c r="AC40" s="411">
        <v>22</v>
      </c>
      <c r="AD40" s="404" t="s">
        <v>240</v>
      </c>
    </row>
    <row r="41" spans="1:34" x14ac:dyDescent="0.2">
      <c r="A41" s="370" t="s">
        <v>165</v>
      </c>
      <c r="B41" s="370" t="s">
        <v>166</v>
      </c>
      <c r="C41" s="371" t="s">
        <v>207</v>
      </c>
      <c r="D41" s="372" t="s">
        <v>55</v>
      </c>
      <c r="E41" s="373" t="s">
        <v>208</v>
      </c>
      <c r="F41" s="373"/>
      <c r="G41" s="373"/>
      <c r="H41" s="373"/>
      <c r="I41" s="373"/>
      <c r="J41" s="373" t="s">
        <v>55</v>
      </c>
      <c r="K41" s="373" t="s">
        <v>208</v>
      </c>
      <c r="L41" s="373"/>
      <c r="M41" s="373"/>
      <c r="N41" s="373"/>
      <c r="O41" s="373"/>
      <c r="P41" s="373" t="s">
        <v>55</v>
      </c>
      <c r="Q41" s="396" t="s">
        <v>55</v>
      </c>
      <c r="R41" s="377" t="s">
        <v>642</v>
      </c>
      <c r="S41" s="378" t="s">
        <v>55</v>
      </c>
      <c r="T41" s="374" t="s">
        <v>55</v>
      </c>
      <c r="U41" s="379" t="s">
        <v>602</v>
      </c>
      <c r="V41" s="413"/>
      <c r="W41" s="413"/>
      <c r="X41" s="413"/>
      <c r="Y41" s="413"/>
      <c r="Z41" s="413"/>
      <c r="AA41" s="413"/>
      <c r="AB41" s="413"/>
      <c r="AC41" s="411">
        <v>23</v>
      </c>
      <c r="AD41" s="404" t="s">
        <v>241</v>
      </c>
    </row>
    <row r="42" spans="1:34" x14ac:dyDescent="0.2">
      <c r="A42" s="370" t="s">
        <v>195</v>
      </c>
      <c r="B42" s="370" t="s">
        <v>54</v>
      </c>
      <c r="C42" s="369" t="s">
        <v>197</v>
      </c>
      <c r="D42" s="372" t="s">
        <v>55</v>
      </c>
      <c r="E42" s="380">
        <v>43282</v>
      </c>
      <c r="F42" s="397">
        <v>43373</v>
      </c>
      <c r="G42" s="374">
        <v>3587</v>
      </c>
      <c r="H42" s="374">
        <v>4958</v>
      </c>
      <c r="I42" s="372">
        <v>72.3</v>
      </c>
      <c r="J42" s="372" t="s">
        <v>55</v>
      </c>
      <c r="K42" s="380">
        <v>45108</v>
      </c>
      <c r="L42" s="380">
        <v>45199</v>
      </c>
      <c r="M42" s="374">
        <v>2349</v>
      </c>
      <c r="N42" s="374">
        <v>3550</v>
      </c>
      <c r="O42" s="372">
        <v>66.2</v>
      </c>
      <c r="P42" s="372" t="s">
        <v>55</v>
      </c>
      <c r="Q42" s="376" t="s">
        <v>434</v>
      </c>
      <c r="R42" s="377" t="s">
        <v>433</v>
      </c>
      <c r="S42" s="378">
        <v>-8.54029221327407E-2</v>
      </c>
      <c r="T42" s="374">
        <v>-219.34409035901581</v>
      </c>
      <c r="U42" s="379" t="s">
        <v>603</v>
      </c>
      <c r="V42" s="413"/>
      <c r="W42" s="413"/>
      <c r="X42" s="413"/>
      <c r="Y42" s="413"/>
      <c r="Z42" s="413"/>
      <c r="AA42" s="413"/>
      <c r="AB42" s="413"/>
      <c r="AC42" s="411">
        <v>24</v>
      </c>
      <c r="AD42" s="404" t="s">
        <v>242</v>
      </c>
    </row>
    <row r="43" spans="1:34" x14ac:dyDescent="0.2">
      <c r="A43" s="370" t="s">
        <v>196</v>
      </c>
      <c r="B43" s="370" t="s">
        <v>54</v>
      </c>
      <c r="C43" s="369" t="s">
        <v>199</v>
      </c>
      <c r="D43" s="372" t="s">
        <v>55</v>
      </c>
      <c r="E43" s="380">
        <v>43282</v>
      </c>
      <c r="F43" s="397">
        <v>43373</v>
      </c>
      <c r="G43" s="374">
        <v>2867</v>
      </c>
      <c r="H43" s="374">
        <v>4566</v>
      </c>
      <c r="I43" s="372">
        <v>62.8</v>
      </c>
      <c r="J43" s="372" t="s">
        <v>55</v>
      </c>
      <c r="K43" s="380">
        <v>45108</v>
      </c>
      <c r="L43" s="380">
        <v>45199</v>
      </c>
      <c r="M43" s="374">
        <v>1939</v>
      </c>
      <c r="N43" s="374">
        <v>3239</v>
      </c>
      <c r="O43" s="372">
        <v>59.9</v>
      </c>
      <c r="P43" s="372" t="s">
        <v>55</v>
      </c>
      <c r="Q43" s="376" t="s">
        <v>434</v>
      </c>
      <c r="R43" s="377" t="s">
        <v>433</v>
      </c>
      <c r="S43" s="378">
        <v>-4.660015875147383E-2</v>
      </c>
      <c r="T43" s="374">
        <v>-94.774200613228004</v>
      </c>
      <c r="U43" s="379" t="s">
        <v>603</v>
      </c>
      <c r="V43" s="413"/>
      <c r="W43" s="413"/>
      <c r="X43" s="413"/>
      <c r="Y43" s="413"/>
      <c r="Z43" s="413"/>
      <c r="AA43" s="413"/>
      <c r="AB43" s="413"/>
      <c r="AC43" s="411">
        <v>25</v>
      </c>
      <c r="AD43" s="404" t="s">
        <v>243</v>
      </c>
    </row>
    <row r="44" spans="1:34" x14ac:dyDescent="0.2">
      <c r="A44" s="370" t="s">
        <v>124</v>
      </c>
      <c r="B44" s="370" t="s">
        <v>54</v>
      </c>
      <c r="C44" s="369" t="s">
        <v>553</v>
      </c>
      <c r="D44" s="372" t="s">
        <v>55</v>
      </c>
      <c r="E44" s="380">
        <v>43282</v>
      </c>
      <c r="F44" s="397">
        <v>43373</v>
      </c>
      <c r="G44" s="374">
        <v>640</v>
      </c>
      <c r="H44" s="374">
        <v>5711</v>
      </c>
      <c r="I44" s="372">
        <v>11.2</v>
      </c>
      <c r="J44" s="372" t="s">
        <v>55</v>
      </c>
      <c r="K44" s="380">
        <v>45108</v>
      </c>
      <c r="L44" s="380">
        <v>45199</v>
      </c>
      <c r="M44" s="374">
        <v>456</v>
      </c>
      <c r="N44" s="374">
        <v>3816</v>
      </c>
      <c r="O44" s="372">
        <v>11.9</v>
      </c>
      <c r="P44" s="372" t="s">
        <v>55</v>
      </c>
      <c r="Q44" s="396" t="s">
        <v>55</v>
      </c>
      <c r="R44" s="377" t="s">
        <v>434</v>
      </c>
      <c r="S44" s="378">
        <v>6.6322720125786105E-2</v>
      </c>
      <c r="T44" s="374">
        <v>28.362108212221983</v>
      </c>
      <c r="U44" s="379" t="s">
        <v>604</v>
      </c>
      <c r="V44" s="413"/>
      <c r="W44" s="413"/>
      <c r="X44" s="413"/>
      <c r="Y44" s="413"/>
      <c r="Z44" s="413"/>
      <c r="AA44" s="413"/>
      <c r="AB44" s="413"/>
      <c r="AC44" s="411">
        <v>26</v>
      </c>
      <c r="AD44" s="404" t="s">
        <v>244</v>
      </c>
    </row>
    <row r="45" spans="1:34" x14ac:dyDescent="0.2">
      <c r="A45" s="370" t="s">
        <v>201</v>
      </c>
      <c r="B45" s="370" t="s">
        <v>54</v>
      </c>
      <c r="C45" s="369" t="s">
        <v>202</v>
      </c>
      <c r="D45" s="372" t="s">
        <v>55</v>
      </c>
      <c r="E45" s="380">
        <v>43282</v>
      </c>
      <c r="F45" s="397">
        <v>43373</v>
      </c>
      <c r="G45" s="374">
        <v>452</v>
      </c>
      <c r="H45" s="374">
        <v>5403</v>
      </c>
      <c r="I45" s="372">
        <v>8.4</v>
      </c>
      <c r="J45" s="372" t="s">
        <v>55</v>
      </c>
      <c r="K45" s="380">
        <v>45108</v>
      </c>
      <c r="L45" s="380">
        <v>45199</v>
      </c>
      <c r="M45" s="374">
        <v>233</v>
      </c>
      <c r="N45" s="374">
        <v>3673</v>
      </c>
      <c r="O45" s="372">
        <v>6.3</v>
      </c>
      <c r="P45" s="372" t="s">
        <v>55</v>
      </c>
      <c r="Q45" s="396" t="s">
        <v>55</v>
      </c>
      <c r="R45" s="377" t="s">
        <v>433</v>
      </c>
      <c r="S45" s="378">
        <v>-0.24171664068579857</v>
      </c>
      <c r="T45" s="374">
        <v>-74.272996483435122</v>
      </c>
      <c r="U45" s="379" t="s">
        <v>605</v>
      </c>
      <c r="AC45" s="411">
        <v>27</v>
      </c>
      <c r="AD45" s="404" t="s">
        <v>125</v>
      </c>
    </row>
    <row r="46" spans="1:34" x14ac:dyDescent="0.2">
      <c r="A46" s="370" t="s">
        <v>131</v>
      </c>
      <c r="B46" s="370" t="s">
        <v>54</v>
      </c>
      <c r="C46" s="369" t="s">
        <v>210</v>
      </c>
      <c r="D46" s="372" t="s">
        <v>55</v>
      </c>
      <c r="E46" s="373">
        <v>43282</v>
      </c>
      <c r="F46" s="373">
        <v>43373</v>
      </c>
      <c r="G46" s="374">
        <v>42</v>
      </c>
      <c r="H46" s="374">
        <v>66</v>
      </c>
      <c r="I46" s="372">
        <v>63.6</v>
      </c>
      <c r="J46" s="372" t="s">
        <v>55</v>
      </c>
      <c r="K46" s="380">
        <v>45108</v>
      </c>
      <c r="L46" s="380">
        <v>45199</v>
      </c>
      <c r="M46" s="374">
        <v>48</v>
      </c>
      <c r="N46" s="374">
        <v>62</v>
      </c>
      <c r="O46" s="372">
        <v>77.400000000000006</v>
      </c>
      <c r="P46" s="372" t="s">
        <v>55</v>
      </c>
      <c r="Q46" s="396" t="s">
        <v>55</v>
      </c>
      <c r="R46" s="377" t="s">
        <v>434</v>
      </c>
      <c r="S46" s="378">
        <v>0.21658986175115214</v>
      </c>
      <c r="T46" s="374">
        <v>8.5454545454545467</v>
      </c>
      <c r="U46" s="393" t="s">
        <v>606</v>
      </c>
      <c r="AC46" s="411">
        <v>28</v>
      </c>
      <c r="AD46" s="404" t="s">
        <v>126</v>
      </c>
    </row>
    <row r="47" spans="1:34" x14ac:dyDescent="0.2">
      <c r="A47" s="370" t="s">
        <v>131</v>
      </c>
      <c r="B47" s="370" t="s">
        <v>54</v>
      </c>
      <c r="C47" s="369" t="s">
        <v>211</v>
      </c>
      <c r="D47" s="372" t="s">
        <v>55</v>
      </c>
      <c r="E47" s="373">
        <v>43282</v>
      </c>
      <c r="F47" s="373">
        <v>43373</v>
      </c>
      <c r="G47" s="374">
        <v>33</v>
      </c>
      <c r="H47" s="374">
        <v>66</v>
      </c>
      <c r="I47" s="372">
        <v>50</v>
      </c>
      <c r="J47" s="372" t="s">
        <v>55</v>
      </c>
      <c r="K47" s="380">
        <v>45108</v>
      </c>
      <c r="L47" s="380">
        <v>45199</v>
      </c>
      <c r="M47" s="374">
        <v>35</v>
      </c>
      <c r="N47" s="374">
        <v>62</v>
      </c>
      <c r="O47" s="372">
        <v>56.5</v>
      </c>
      <c r="P47" s="372" t="s">
        <v>55</v>
      </c>
      <c r="Q47" s="396" t="s">
        <v>55</v>
      </c>
      <c r="R47" s="377" t="s">
        <v>434</v>
      </c>
      <c r="S47" s="378">
        <v>0.12903225806451624</v>
      </c>
      <c r="T47" s="374">
        <v>4</v>
      </c>
      <c r="U47" s="393" t="s">
        <v>606</v>
      </c>
      <c r="AC47" s="411">
        <v>29</v>
      </c>
      <c r="AD47" s="404" t="s">
        <v>317</v>
      </c>
    </row>
    <row r="48" spans="1:34" x14ac:dyDescent="0.2">
      <c r="A48" s="370" t="s">
        <v>131</v>
      </c>
      <c r="B48" s="370" t="s">
        <v>54</v>
      </c>
      <c r="C48" s="369" t="s">
        <v>212</v>
      </c>
      <c r="D48" s="372" t="s">
        <v>55</v>
      </c>
      <c r="E48" s="373">
        <v>43282</v>
      </c>
      <c r="F48" s="373">
        <v>43373</v>
      </c>
      <c r="G48" s="374">
        <v>55</v>
      </c>
      <c r="H48" s="374">
        <v>66</v>
      </c>
      <c r="I48" s="372">
        <v>83.3</v>
      </c>
      <c r="J48" s="372" t="s">
        <v>55</v>
      </c>
      <c r="K48" s="380">
        <v>45108</v>
      </c>
      <c r="L48" s="380">
        <v>45199</v>
      </c>
      <c r="M48" s="374">
        <v>58</v>
      </c>
      <c r="N48" s="374">
        <v>62</v>
      </c>
      <c r="O48" s="372">
        <v>93.5</v>
      </c>
      <c r="P48" s="372" t="s">
        <v>55</v>
      </c>
      <c r="Q48" s="396" t="s">
        <v>55</v>
      </c>
      <c r="R48" s="377" t="s">
        <v>434</v>
      </c>
      <c r="S48" s="378">
        <v>0.1225806451612903</v>
      </c>
      <c r="T48" s="374">
        <v>6.3333333333333286</v>
      </c>
      <c r="U48" s="393" t="s">
        <v>606</v>
      </c>
      <c r="AC48" s="411">
        <v>30</v>
      </c>
      <c r="AD48" s="404" t="s">
        <v>318</v>
      </c>
    </row>
    <row r="49" spans="1:30" x14ac:dyDescent="0.2">
      <c r="A49" s="370" t="s">
        <v>131</v>
      </c>
      <c r="B49" s="370" t="s">
        <v>54</v>
      </c>
      <c r="C49" s="369" t="s">
        <v>213</v>
      </c>
      <c r="D49" s="372" t="s">
        <v>55</v>
      </c>
      <c r="E49" s="373">
        <v>43282</v>
      </c>
      <c r="F49" s="373">
        <v>43373</v>
      </c>
      <c r="G49" s="374">
        <v>64</v>
      </c>
      <c r="H49" s="374">
        <v>66</v>
      </c>
      <c r="I49" s="372">
        <v>97</v>
      </c>
      <c r="J49" s="372" t="s">
        <v>55</v>
      </c>
      <c r="K49" s="380">
        <v>45108</v>
      </c>
      <c r="L49" s="380">
        <v>45199</v>
      </c>
      <c r="M49" s="398">
        <v>56</v>
      </c>
      <c r="N49" s="374">
        <v>62</v>
      </c>
      <c r="O49" s="372">
        <v>90.3</v>
      </c>
      <c r="P49" s="372" t="s">
        <v>55</v>
      </c>
      <c r="Q49" s="396" t="s">
        <v>55</v>
      </c>
      <c r="R49" s="377" t="s">
        <v>433</v>
      </c>
      <c r="S49" s="378">
        <v>-6.8548387096774244E-2</v>
      </c>
      <c r="T49" s="374">
        <v>-4.1212121212121247</v>
      </c>
      <c r="U49" s="393" t="s">
        <v>606</v>
      </c>
      <c r="AC49" s="411">
        <v>31</v>
      </c>
      <c r="AD49" s="404" t="s">
        <v>319</v>
      </c>
    </row>
    <row r="50" spans="1:30" x14ac:dyDescent="0.2">
      <c r="A50" s="404" t="s">
        <v>138</v>
      </c>
      <c r="AC50" s="411">
        <v>32</v>
      </c>
      <c r="AD50" s="404" t="s">
        <v>413</v>
      </c>
    </row>
    <row r="51" spans="1:30" ht="18" x14ac:dyDescent="0.2">
      <c r="A51" s="426" t="s">
        <v>899</v>
      </c>
      <c r="O51" s="427"/>
      <c r="P51" s="427"/>
      <c r="AC51" s="411">
        <v>33</v>
      </c>
      <c r="AD51" s="404" t="s">
        <v>416</v>
      </c>
    </row>
    <row r="52" spans="1:30" ht="18" x14ac:dyDescent="0.2">
      <c r="A52" s="426" t="s">
        <v>900</v>
      </c>
      <c r="O52" s="427"/>
      <c r="P52" s="427"/>
      <c r="AC52" s="411">
        <v>34</v>
      </c>
      <c r="AD52" s="404" t="s">
        <v>414</v>
      </c>
    </row>
    <row r="53" spans="1:30" ht="18" x14ac:dyDescent="0.2">
      <c r="A53" s="426" t="s">
        <v>901</v>
      </c>
      <c r="B53" s="428"/>
      <c r="O53" s="427"/>
      <c r="P53" s="427"/>
      <c r="V53" s="413"/>
      <c r="W53" s="413"/>
      <c r="X53" s="413"/>
      <c r="Y53" s="413"/>
      <c r="Z53" s="413"/>
      <c r="AA53" s="413"/>
      <c r="AB53" s="413"/>
      <c r="AC53" s="411">
        <v>35</v>
      </c>
      <c r="AD53" s="404" t="s">
        <v>415</v>
      </c>
    </row>
    <row r="54" spans="1:30" ht="18" x14ac:dyDescent="0.2">
      <c r="A54" s="404" t="s">
        <v>902</v>
      </c>
      <c r="B54" s="428"/>
      <c r="O54" s="427"/>
      <c r="P54" s="427"/>
      <c r="V54" s="413"/>
      <c r="W54" s="413"/>
      <c r="X54" s="413"/>
      <c r="Y54" s="413"/>
      <c r="Z54" s="413"/>
      <c r="AA54" s="413"/>
      <c r="AB54" s="413"/>
      <c r="AC54" s="411">
        <v>36</v>
      </c>
      <c r="AD54" s="404" t="s">
        <v>418</v>
      </c>
    </row>
    <row r="55" spans="1:30" ht="18" x14ac:dyDescent="0.2">
      <c r="A55" s="426" t="s">
        <v>903</v>
      </c>
      <c r="B55" s="428"/>
      <c r="O55" s="427"/>
      <c r="P55" s="427"/>
      <c r="V55" s="413"/>
      <c r="W55" s="413"/>
      <c r="X55" s="413"/>
      <c r="Y55" s="413"/>
      <c r="Z55" s="413"/>
      <c r="AA55" s="413"/>
      <c r="AB55" s="413"/>
      <c r="AC55" s="411">
        <v>37</v>
      </c>
      <c r="AD55" s="404" t="s">
        <v>419</v>
      </c>
    </row>
    <row r="56" spans="1:30" ht="18" x14ac:dyDescent="0.2">
      <c r="A56" s="404" t="s">
        <v>739</v>
      </c>
      <c r="B56" s="428"/>
      <c r="O56" s="427"/>
      <c r="P56" s="427"/>
      <c r="V56" s="413"/>
      <c r="W56" s="413"/>
      <c r="X56" s="413"/>
      <c r="Y56" s="413"/>
      <c r="Z56" s="413"/>
      <c r="AA56" s="413"/>
      <c r="AB56" s="413"/>
      <c r="AC56" s="411">
        <v>38</v>
      </c>
      <c r="AD56" s="404" t="s">
        <v>420</v>
      </c>
    </row>
    <row r="57" spans="1:30" ht="18" x14ac:dyDescent="0.2">
      <c r="A57" s="429" t="s">
        <v>648</v>
      </c>
      <c r="B57" s="428"/>
      <c r="O57" s="427"/>
      <c r="P57" s="427"/>
      <c r="V57" s="413"/>
      <c r="W57" s="413"/>
      <c r="X57" s="413"/>
      <c r="Y57" s="413"/>
      <c r="Z57" s="413"/>
      <c r="AA57" s="413"/>
      <c r="AB57" s="413"/>
      <c r="AC57" s="411">
        <v>39</v>
      </c>
      <c r="AD57" s="404" t="s">
        <v>421</v>
      </c>
    </row>
    <row r="58" spans="1:30" ht="18" x14ac:dyDescent="0.2">
      <c r="B58" s="428"/>
      <c r="O58" s="427"/>
      <c r="P58" s="427"/>
      <c r="V58" s="413"/>
      <c r="W58" s="413"/>
      <c r="X58" s="413"/>
      <c r="Y58" s="413"/>
      <c r="Z58" s="413"/>
      <c r="AA58" s="413"/>
      <c r="AB58" s="413"/>
      <c r="AC58" s="411">
        <v>40</v>
      </c>
      <c r="AD58" s="404" t="s">
        <v>422</v>
      </c>
    </row>
    <row r="59" spans="1:30" x14ac:dyDescent="0.2">
      <c r="O59" s="427"/>
      <c r="P59" s="427"/>
      <c r="V59" s="413"/>
      <c r="W59" s="413"/>
      <c r="X59" s="413"/>
      <c r="Y59" s="413"/>
      <c r="Z59" s="413"/>
      <c r="AA59" s="413"/>
      <c r="AB59" s="413"/>
      <c r="AC59" s="411">
        <v>41</v>
      </c>
      <c r="AD59" s="404" t="s">
        <v>447</v>
      </c>
    </row>
    <row r="60" spans="1:30" x14ac:dyDescent="0.2">
      <c r="O60" s="427"/>
      <c r="P60" s="427"/>
      <c r="AC60" s="411">
        <v>42</v>
      </c>
      <c r="AD60" s="404" t="s">
        <v>449</v>
      </c>
    </row>
    <row r="61" spans="1:30" x14ac:dyDescent="0.2">
      <c r="AC61" s="411">
        <v>43</v>
      </c>
      <c r="AD61" s="404" t="s">
        <v>450</v>
      </c>
    </row>
    <row r="62" spans="1:30" x14ac:dyDescent="0.2">
      <c r="AC62" s="411">
        <v>44</v>
      </c>
      <c r="AD62" s="404" t="s">
        <v>454</v>
      </c>
    </row>
    <row r="63" spans="1:30" x14ac:dyDescent="0.2">
      <c r="O63" s="427"/>
      <c r="P63" s="427"/>
      <c r="AC63" s="411">
        <v>45</v>
      </c>
      <c r="AD63" s="404" t="s">
        <v>455</v>
      </c>
    </row>
    <row r="64" spans="1:30" x14ac:dyDescent="0.2">
      <c r="O64" s="427"/>
      <c r="P64" s="427"/>
      <c r="AC64" s="411">
        <v>46</v>
      </c>
      <c r="AD64" s="404" t="s">
        <v>459</v>
      </c>
    </row>
    <row r="65" spans="29:30" x14ac:dyDescent="0.2">
      <c r="AC65" s="411">
        <v>47</v>
      </c>
      <c r="AD65" s="404" t="s">
        <v>477</v>
      </c>
    </row>
    <row r="66" spans="29:30" x14ac:dyDescent="0.2">
      <c r="AC66" s="411">
        <v>48</v>
      </c>
      <c r="AD66" s="404" t="s">
        <v>482</v>
      </c>
    </row>
    <row r="67" spans="29:30" x14ac:dyDescent="0.2">
      <c r="AC67" s="411">
        <v>49</v>
      </c>
      <c r="AD67" s="404" t="s">
        <v>488</v>
      </c>
    </row>
    <row r="68" spans="29:30" x14ac:dyDescent="0.2">
      <c r="AC68" s="411">
        <v>50</v>
      </c>
      <c r="AD68" s="404" t="s">
        <v>503</v>
      </c>
    </row>
    <row r="69" spans="29:30" x14ac:dyDescent="0.2">
      <c r="AC69" s="411">
        <v>51</v>
      </c>
      <c r="AD69" s="404" t="s">
        <v>532</v>
      </c>
    </row>
    <row r="70" spans="29:30" x14ac:dyDescent="0.2">
      <c r="AC70" s="411">
        <v>52</v>
      </c>
      <c r="AD70" s="404" t="s">
        <v>533</v>
      </c>
    </row>
    <row r="71" spans="29:30" x14ac:dyDescent="0.2">
      <c r="AC71" s="411">
        <v>53</v>
      </c>
      <c r="AD71" s="404" t="s">
        <v>534</v>
      </c>
    </row>
    <row r="72" spans="29:30" x14ac:dyDescent="0.2">
      <c r="AC72" s="411">
        <v>54</v>
      </c>
      <c r="AD72" s="404" t="s">
        <v>536</v>
      </c>
    </row>
    <row r="73" spans="29:30" x14ac:dyDescent="0.2">
      <c r="AC73" s="411">
        <v>55</v>
      </c>
      <c r="AD73" s="404" t="s">
        <v>543</v>
      </c>
    </row>
    <row r="74" spans="29:30" x14ac:dyDescent="0.2">
      <c r="AC74" s="411">
        <v>56</v>
      </c>
      <c r="AD74" s="404" t="s">
        <v>554</v>
      </c>
    </row>
    <row r="75" spans="29:30" x14ac:dyDescent="0.2">
      <c r="AC75" s="411">
        <v>57</v>
      </c>
      <c r="AD75" s="404" t="s">
        <v>555</v>
      </c>
    </row>
    <row r="76" spans="29:30" x14ac:dyDescent="0.2">
      <c r="AC76" s="411">
        <v>58</v>
      </c>
      <c r="AD76" s="404" t="s">
        <v>556</v>
      </c>
    </row>
    <row r="77" spans="29:30" x14ac:dyDescent="0.2">
      <c r="AC77" s="411">
        <v>59</v>
      </c>
      <c r="AD77" s="404" t="s">
        <v>557</v>
      </c>
    </row>
    <row r="78" spans="29:30" x14ac:dyDescent="0.2">
      <c r="AC78" s="411">
        <v>60</v>
      </c>
      <c r="AD78" s="404" t="s">
        <v>563</v>
      </c>
    </row>
    <row r="79" spans="29:30" x14ac:dyDescent="0.2">
      <c r="AC79" s="411">
        <v>61</v>
      </c>
      <c r="AD79" s="404" t="s">
        <v>564</v>
      </c>
    </row>
    <row r="80" spans="29:30" x14ac:dyDescent="0.2">
      <c r="AC80" s="411">
        <v>62</v>
      </c>
      <c r="AD80" s="404" t="s">
        <v>581</v>
      </c>
    </row>
    <row r="81" spans="29:30" x14ac:dyDescent="0.2">
      <c r="AC81" s="411">
        <v>63</v>
      </c>
      <c r="AD81" s="404" t="s">
        <v>582</v>
      </c>
    </row>
    <row r="82" spans="29:30" x14ac:dyDescent="0.2">
      <c r="AC82" s="411">
        <v>64</v>
      </c>
      <c r="AD82" s="404" t="s">
        <v>583</v>
      </c>
    </row>
    <row r="83" spans="29:30" x14ac:dyDescent="0.2">
      <c r="AC83" s="411">
        <v>65</v>
      </c>
      <c r="AD83" s="404" t="s">
        <v>584</v>
      </c>
    </row>
    <row r="84" spans="29:30" x14ac:dyDescent="0.2">
      <c r="AC84" s="411">
        <v>66</v>
      </c>
      <c r="AD84" s="404" t="s">
        <v>585</v>
      </c>
    </row>
    <row r="85" spans="29:30" x14ac:dyDescent="0.2">
      <c r="AC85" s="411">
        <v>67</v>
      </c>
      <c r="AD85" s="404" t="s">
        <v>586</v>
      </c>
    </row>
    <row r="86" spans="29:30" x14ac:dyDescent="0.2">
      <c r="AC86" s="411">
        <v>68</v>
      </c>
      <c r="AD86" s="404" t="s">
        <v>644</v>
      </c>
    </row>
    <row r="87" spans="29:30" x14ac:dyDescent="0.2">
      <c r="AC87" s="411">
        <v>69</v>
      </c>
      <c r="AD87" s="404" t="s">
        <v>645</v>
      </c>
    </row>
    <row r="88" spans="29:30" x14ac:dyDescent="0.2">
      <c r="AC88" s="411">
        <v>70</v>
      </c>
      <c r="AD88" s="404" t="s">
        <v>646</v>
      </c>
    </row>
    <row r="89" spans="29:30" x14ac:dyDescent="0.2">
      <c r="AC89" s="411">
        <v>71</v>
      </c>
      <c r="AD89" s="404" t="s">
        <v>650</v>
      </c>
    </row>
    <row r="90" spans="29:30" x14ac:dyDescent="0.2">
      <c r="AC90" s="411">
        <v>72</v>
      </c>
      <c r="AD90" s="404" t="s">
        <v>651</v>
      </c>
    </row>
    <row r="91" spans="29:30" x14ac:dyDescent="0.2">
      <c r="AC91" s="411">
        <v>73</v>
      </c>
      <c r="AD91" s="404" t="s">
        <v>652</v>
      </c>
    </row>
    <row r="92" spans="29:30" x14ac:dyDescent="0.2">
      <c r="AC92" s="411">
        <v>74</v>
      </c>
      <c r="AD92" s="404" t="s">
        <v>662</v>
      </c>
    </row>
    <row r="93" spans="29:30" x14ac:dyDescent="0.2">
      <c r="AC93" s="411">
        <v>75</v>
      </c>
      <c r="AD93" s="404" t="s">
        <v>670</v>
      </c>
    </row>
    <row r="94" spans="29:30" x14ac:dyDescent="0.2">
      <c r="AC94" s="411">
        <v>76</v>
      </c>
      <c r="AD94" s="404" t="s">
        <v>674</v>
      </c>
    </row>
    <row r="95" spans="29:30" x14ac:dyDescent="0.2">
      <c r="AC95" s="411">
        <v>77</v>
      </c>
      <c r="AD95" s="404" t="s">
        <v>703</v>
      </c>
    </row>
    <row r="96" spans="29:30" x14ac:dyDescent="0.2">
      <c r="AC96" s="411">
        <v>78</v>
      </c>
      <c r="AD96" s="404" t="s">
        <v>704</v>
      </c>
    </row>
    <row r="97" spans="29:30" x14ac:dyDescent="0.2">
      <c r="AC97" s="411">
        <v>79</v>
      </c>
      <c r="AD97" s="404" t="s">
        <v>705</v>
      </c>
    </row>
    <row r="98" spans="29:30" x14ac:dyDescent="0.2">
      <c r="AC98" s="411">
        <v>80</v>
      </c>
      <c r="AD98" s="404" t="s">
        <v>738</v>
      </c>
    </row>
    <row r="99" spans="29:30" x14ac:dyDescent="0.2">
      <c r="AC99" s="411">
        <v>81</v>
      </c>
      <c r="AD99" s="404" t="s">
        <v>750</v>
      </c>
    </row>
    <row r="100" spans="29:30" x14ac:dyDescent="0.2">
      <c r="AC100" s="411">
        <v>82</v>
      </c>
      <c r="AD100" s="404" t="s">
        <v>1009</v>
      </c>
    </row>
    <row r="101" spans="29:30" x14ac:dyDescent="0.2">
      <c r="AC101" s="106">
        <v>83</v>
      </c>
      <c r="AD101" s="38" t="s">
        <v>1026</v>
      </c>
    </row>
  </sheetData>
  <sheetProtection sheet="1" objects="1" scenarios="1"/>
  <mergeCells count="7">
    <mergeCell ref="A1:D1"/>
    <mergeCell ref="F1:H1"/>
    <mergeCell ref="I1:J1"/>
    <mergeCell ref="K1:K2"/>
    <mergeCell ref="A2:D2"/>
    <mergeCell ref="F2:H2"/>
    <mergeCell ref="I2:J2"/>
  </mergeCells>
  <conditionalFormatting sqref="R5:S5 R41:S49 R7:S38">
    <cfRule type="expression" dxfId="35" priority="17" stopIfTrue="1">
      <formula>OR($Q5="N.A.",$S5="N.A.")</formula>
    </cfRule>
    <cfRule type="expression" dxfId="34" priority="18">
      <formula>OR($R5=$Q5,$R5="|")</formula>
    </cfRule>
    <cfRule type="expression" dxfId="33" priority="19">
      <formula>$R5&lt;&gt;$Q5</formula>
    </cfRule>
  </conditionalFormatting>
  <conditionalFormatting sqref="R40:S40">
    <cfRule type="expression" dxfId="32" priority="9" stopIfTrue="1">
      <formula>OR($Q40="N.A.",$S40="N.A.")</formula>
    </cfRule>
    <cfRule type="expression" dxfId="31" priority="10">
      <formula>OR($R40=$Q40,$R40="|")</formula>
    </cfRule>
    <cfRule type="expression" dxfId="30" priority="11">
      <formula>$R40&lt;&gt;$Q40</formula>
    </cfRule>
  </conditionalFormatting>
  <conditionalFormatting sqref="R39:S39">
    <cfRule type="expression" dxfId="29" priority="6" stopIfTrue="1">
      <formula>OR($Q39="N.A.",$S39="N.A.")</formula>
    </cfRule>
    <cfRule type="expression" dxfId="28" priority="7">
      <formula>OR($R39=$Q39,$R39="|")</formula>
    </cfRule>
    <cfRule type="expression" dxfId="27" priority="8">
      <formula>$R39&lt;&gt;$Q39</formula>
    </cfRule>
  </conditionalFormatting>
  <conditionalFormatting sqref="R6:S6">
    <cfRule type="expression" dxfId="26" priority="3" stopIfTrue="1">
      <formula>OR($Q6="N.A.",$S6="N.A.")</formula>
    </cfRule>
    <cfRule type="expression" dxfId="25" priority="4">
      <formula>OR($R6=$Q6,$R6="|")</formula>
    </cfRule>
    <cfRule type="expression" dxfId="24" priority="5">
      <formula>$R6&lt;&gt;$Q6</formula>
    </cfRule>
  </conditionalFormatting>
  <conditionalFormatting sqref="K1:K2">
    <cfRule type="expression" dxfId="23" priority="1" stopIfTrue="1">
      <formula>VALUE(L2)&lt;=0</formula>
    </cfRule>
  </conditionalFormatting>
  <dataValidations count="1">
    <dataValidation allowBlank="1" showInputMessage="1" showErrorMessage="1" sqref="F1:H2" xr:uid="{00000000-0002-0000-1000-000000000000}"/>
  </dataValidations>
  <hyperlinks>
    <hyperlink ref="U6" r:id="rId1" xr:uid="{00000000-0004-0000-1000-000000000000}"/>
    <hyperlink ref="U5" r:id="rId2" xr:uid="{00000000-0004-0000-1000-000001000000}"/>
    <hyperlink ref="U2" r:id="rId3" xr:uid="{00000000-0004-0000-1000-000002000000}"/>
    <hyperlink ref="U7" r:id="rId4" xr:uid="{00000000-0004-0000-1000-000003000000}"/>
    <hyperlink ref="U8" r:id="rId5" display="https://ccwip.berkeley.edu/secure/EntryRates.aspx" xr:uid="{00000000-0004-0000-1000-000004000000}"/>
    <hyperlink ref="U9" r:id="rId6" display="https://ccwip.berkeley.edu/secure/InCareRates.aspx" xr:uid="{00000000-0004-0000-1000-000005000000}"/>
    <hyperlink ref="U11" r:id="rId7" display="https://ccwip.berkeley.edu/secure/S1.aspx" xr:uid="{00000000-0004-0000-1000-000006000000}"/>
    <hyperlink ref="U12" r:id="rId8" display="https://ccwip.berkeley.edu/secure/S2.aspx" xr:uid="{00000000-0004-0000-1000-000007000000}"/>
    <hyperlink ref="U14" r:id="rId9" display="https://ccwip.berkeley.edu/secure/P1.aspx" xr:uid="{00000000-0004-0000-1000-000008000000}"/>
    <hyperlink ref="U15" r:id="rId10" display="https://ccwip.berkeley.edu/secure/P2.aspx" xr:uid="{00000000-0004-0000-1000-000009000000}"/>
    <hyperlink ref="U16" r:id="rId11" display="https://ccwip.berkeley.edu/secure/P3.aspx" xr:uid="{00000000-0004-0000-1000-00000A000000}"/>
    <hyperlink ref="U17" r:id="rId12" display="https://ccwip.berkeley.edu/secure/P4.aspx" xr:uid="{00000000-0004-0000-1000-00000B000000}"/>
    <hyperlink ref="U18" r:id="rId13" display="https://ccwip.berkeley.edu/secure/P5.aspx" xr:uid="{00000000-0004-0000-1000-00000C000000}"/>
    <hyperlink ref="U19" r:id="rId14" display="https://ccwip.berkeley.edu/secure/CDSS_2B.aspx" xr:uid="{00000000-0004-0000-1000-00000D000000}"/>
    <hyperlink ref="U20" r:id="rId15" display="https://ccwip.berkeley.edu/secure/CDSS_2B.aspx" xr:uid="{00000000-0004-0000-1000-00000E000000}"/>
    <hyperlink ref="U21" r:id="rId16" display="https://ccwip.berkeley.edu/secure/CDSS_2D.aspx" xr:uid="{00000000-0004-0000-1000-00000F000000}"/>
    <hyperlink ref="U22" r:id="rId17" display="https://ccwip.berkeley.edu/secure/CDSS_2D.aspx" xr:uid="{00000000-0004-0000-1000-000010000000}"/>
    <hyperlink ref="U23" r:id="rId18" display="https://ccwip.berkeley.edu/secure/CDSS_2F.aspx" xr:uid="{00000000-0004-0000-1000-000011000000}"/>
    <hyperlink ref="U24" r:id="rId19" display="https://ccwip.berkeley.edu/secure/CDSS_2F.aspx" xr:uid="{00000000-0004-0000-1000-000012000000}"/>
    <hyperlink ref="U25" r:id="rId20" display="https://ccwip.berkeley.edu/secure/CDSS_2S.aspx" xr:uid="{00000000-0004-0000-1000-000013000000}"/>
    <hyperlink ref="U26" r:id="rId21" display="https://ccwip.berkeley.edu/secure/CDSS_2S.aspx" xr:uid="{00000000-0004-0000-1000-000014000000}"/>
    <hyperlink ref="U27" r:id="rId22" display="https://ccwip.berkeley.edu/secure/siblingsDynamic.aspx" xr:uid="{00000000-0004-0000-1000-000015000000}"/>
    <hyperlink ref="U28" r:id="rId23" display="https://ccwip.berkeley.edu/secure/siblingsDynamic.aspx" xr:uid="{00000000-0004-0000-1000-000016000000}"/>
    <hyperlink ref="U29" r:id="rId24" display="https://ccwip.berkeley.edu/secure/CDSS_4B1.aspx" xr:uid="{00000000-0004-0000-1000-000017000000}"/>
    <hyperlink ref="U30:U38" r:id="rId25" display="https://ccwip.berkeley.edu/secure/CDSS_4B2.aspx" xr:uid="{00000000-0004-0000-1000-000018000000}"/>
    <hyperlink ref="U39" r:id="rId26" display="https://ccwip.berkeley.edu/secure/CDSS_4C.aspx" xr:uid="{00000000-0004-0000-1000-000019000000}"/>
    <hyperlink ref="U41" r:id="rId27" display="https://ccwip.berkeley.edu/secure/CDSS_4E.aspx" xr:uid="{00000000-0004-0000-1000-00001A000000}"/>
    <hyperlink ref="U40" r:id="rId28" xr:uid="{00000000-0004-0000-1000-00001B000000}"/>
    <hyperlink ref="U42" r:id="rId29" display="https://ccwip.berkeley.edu/secure/CDSS_5B.aspx" xr:uid="{00000000-0004-0000-1000-00001C000000}"/>
    <hyperlink ref="U43" r:id="rId30" display="https://ccwip.berkeley.edu/secure/CDSS_5B.aspx" xr:uid="{00000000-0004-0000-1000-00001D000000}"/>
    <hyperlink ref="U44" r:id="rId31" display="https://ccwip.berkeley.edu/secure/CDSS_5F.aspx" xr:uid="{00000000-0004-0000-1000-00001E000000}"/>
    <hyperlink ref="U45" r:id="rId32" display="https://ccwip.berkeley.edu/secure/CDSS_6B.aspx" xr:uid="{00000000-0004-0000-1000-00001F000000}"/>
    <hyperlink ref="U46" r:id="rId33" display="https://ccwip.berkeley.edu/secure/CDSS_8A.aspx" xr:uid="{00000000-0004-0000-1000-000020000000}"/>
    <hyperlink ref="U47:U49" r:id="rId34" display="https://ccwip.berkeley.edu/secure/CDSS_8A.aspx" xr:uid="{00000000-0004-0000-1000-000021000000}"/>
    <hyperlink ref="U30" r:id="rId35" xr:uid="{00000000-0004-0000-1000-000022000000}"/>
    <hyperlink ref="U31" r:id="rId36" xr:uid="{00000000-0004-0000-1000-000023000000}"/>
    <hyperlink ref="U32" r:id="rId37" xr:uid="{00000000-0004-0000-1000-000024000000}"/>
    <hyperlink ref="U33" r:id="rId38" xr:uid="{00000000-0004-0000-1000-000025000000}"/>
  </hyperlinks>
  <printOptions gridLines="1"/>
  <pageMargins left="0.5" right="0.5" top="0.5" bottom="0.5" header="0.5" footer="0.5"/>
  <pageSetup scale="52" fitToHeight="2" orientation="landscape" horizontalDpi="300" verticalDpi="300" r:id="rId39"/>
  <headerFooter alignWithMargins="0">
    <oddFooter>&amp;R&amp;P</oddFooter>
  </headerFooter>
  <tableParts count="1">
    <tablePart r:id="rId40"/>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tabColor rgb="FFFF0000"/>
  </sheetPr>
  <dimension ref="A1:D35"/>
  <sheetViews>
    <sheetView workbookViewId="0">
      <selection activeCell="D3" sqref="D3:D5"/>
    </sheetView>
  </sheetViews>
  <sheetFormatPr defaultRowHeight="12.75" x14ac:dyDescent="0.2"/>
  <cols>
    <col min="1" max="1" width="39.85546875" bestFit="1" customWidth="1"/>
    <col min="2" max="2" width="28.7109375" bestFit="1" customWidth="1"/>
    <col min="3" max="3" width="22.28515625" bestFit="1" customWidth="1"/>
    <col min="4" max="4" width="57" bestFit="1" customWidth="1"/>
  </cols>
  <sheetData>
    <row r="1" spans="1:4" x14ac:dyDescent="0.2">
      <c r="A1" s="220" t="s">
        <v>880</v>
      </c>
      <c r="B1" s="220" t="s">
        <v>879</v>
      </c>
      <c r="C1" s="220" t="s">
        <v>878</v>
      </c>
      <c r="D1" s="220" t="s">
        <v>877</v>
      </c>
    </row>
    <row r="2" spans="1:4" x14ac:dyDescent="0.2">
      <c r="A2" s="220" t="s">
        <v>907</v>
      </c>
      <c r="B2" t="s">
        <v>721</v>
      </c>
      <c r="C2" t="s">
        <v>724</v>
      </c>
      <c r="D2" t="s">
        <v>722</v>
      </c>
    </row>
    <row r="3" spans="1:4" x14ac:dyDescent="0.2">
      <c r="A3" s="220" t="s">
        <v>908</v>
      </c>
      <c r="D3" t="s">
        <v>734</v>
      </c>
    </row>
    <row r="4" spans="1:4" x14ac:dyDescent="0.2">
      <c r="A4" s="220" t="s">
        <v>909</v>
      </c>
      <c r="D4" t="s">
        <v>735</v>
      </c>
    </row>
    <row r="5" spans="1:4" x14ac:dyDescent="0.2">
      <c r="A5" s="220" t="s">
        <v>910</v>
      </c>
      <c r="D5" t="s">
        <v>736</v>
      </c>
    </row>
    <row r="6" spans="1:4" x14ac:dyDescent="0.2">
      <c r="A6" s="220" t="s">
        <v>911</v>
      </c>
      <c r="D6" t="s">
        <v>723</v>
      </c>
    </row>
    <row r="7" spans="1:4" x14ac:dyDescent="0.2">
      <c r="D7" t="s">
        <v>22</v>
      </c>
    </row>
    <row r="8" spans="1:4" x14ac:dyDescent="0.2">
      <c r="D8" t="s">
        <v>117</v>
      </c>
    </row>
    <row r="9" spans="1:4" x14ac:dyDescent="0.2">
      <c r="D9" t="s">
        <v>490</v>
      </c>
    </row>
    <row r="10" spans="1:4" x14ac:dyDescent="0.2">
      <c r="D10" t="s">
        <v>491</v>
      </c>
    </row>
    <row r="11" spans="1:4" x14ac:dyDescent="0.2">
      <c r="D11" t="s">
        <v>463</v>
      </c>
    </row>
    <row r="12" spans="1:4" x14ac:dyDescent="0.2">
      <c r="D12" t="s">
        <v>464</v>
      </c>
    </row>
    <row r="13" spans="1:4" x14ac:dyDescent="0.2">
      <c r="D13" t="s">
        <v>474</v>
      </c>
    </row>
    <row r="14" spans="1:4" x14ac:dyDescent="0.2">
      <c r="D14" t="s">
        <v>476</v>
      </c>
    </row>
    <row r="15" spans="1:4" x14ac:dyDescent="0.2">
      <c r="D15" t="s">
        <v>118</v>
      </c>
    </row>
    <row r="16" spans="1:4" x14ac:dyDescent="0.2">
      <c r="D16" t="s">
        <v>119</v>
      </c>
    </row>
    <row r="17" spans="4:4" x14ac:dyDescent="0.2">
      <c r="D17" t="s">
        <v>559</v>
      </c>
    </row>
    <row r="18" spans="4:4" x14ac:dyDescent="0.2">
      <c r="D18" t="s">
        <v>127</v>
      </c>
    </row>
    <row r="19" spans="4:4" x14ac:dyDescent="0.2">
      <c r="D19" t="s">
        <v>128</v>
      </c>
    </row>
    <row r="20" spans="4:4" x14ac:dyDescent="0.2">
      <c r="D20" t="s">
        <v>129</v>
      </c>
    </row>
    <row r="21" spans="4:4" x14ac:dyDescent="0.2">
      <c r="D21" t="s">
        <v>130</v>
      </c>
    </row>
    <row r="22" spans="4:4" x14ac:dyDescent="0.2">
      <c r="D22" t="s">
        <v>570</v>
      </c>
    </row>
    <row r="23" spans="4:4" x14ac:dyDescent="0.2">
      <c r="D23" t="s">
        <v>571</v>
      </c>
    </row>
    <row r="24" spans="4:4" x14ac:dyDescent="0.2">
      <c r="D24" t="s">
        <v>572</v>
      </c>
    </row>
    <row r="25" spans="4:4" x14ac:dyDescent="0.2">
      <c r="D25" t="s">
        <v>573</v>
      </c>
    </row>
    <row r="26" spans="4:4" x14ac:dyDescent="0.2">
      <c r="D26" t="s">
        <v>574</v>
      </c>
    </row>
    <row r="27" spans="4:4" x14ac:dyDescent="0.2">
      <c r="D27" t="s">
        <v>538</v>
      </c>
    </row>
    <row r="28" spans="4:4" x14ac:dyDescent="0.2">
      <c r="D28" t="s">
        <v>0</v>
      </c>
    </row>
    <row r="29" spans="4:4" x14ac:dyDescent="0.2">
      <c r="D29" t="s">
        <v>198</v>
      </c>
    </row>
    <row r="30" spans="4:4" x14ac:dyDescent="0.2">
      <c r="D30" t="s">
        <v>109</v>
      </c>
    </row>
    <row r="31" spans="4:4" x14ac:dyDescent="0.2">
      <c r="D31" t="s">
        <v>200</v>
      </c>
    </row>
    <row r="32" spans="4:4" x14ac:dyDescent="0.2">
      <c r="D32" t="s">
        <v>218</v>
      </c>
    </row>
    <row r="33" spans="4:4" x14ac:dyDescent="0.2">
      <c r="D33" t="s">
        <v>219</v>
      </c>
    </row>
    <row r="34" spans="4:4" x14ac:dyDescent="0.2">
      <c r="D34" t="s">
        <v>220</v>
      </c>
    </row>
    <row r="35" spans="4:4" x14ac:dyDescent="0.2">
      <c r="D35" t="s">
        <v>221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
    <tabColor rgb="FFFF0000"/>
  </sheetPr>
  <dimension ref="A1:M22"/>
  <sheetViews>
    <sheetView zoomScale="90" zoomScaleNormal="90" workbookViewId="0">
      <selection activeCell="B3" sqref="B3"/>
    </sheetView>
  </sheetViews>
  <sheetFormatPr defaultRowHeight="12.75" x14ac:dyDescent="0.2"/>
  <cols>
    <col min="1" max="1" width="24.85546875" customWidth="1"/>
  </cols>
  <sheetData>
    <row r="1" spans="1:13" x14ac:dyDescent="0.2">
      <c r="A1" s="50" t="s">
        <v>257</v>
      </c>
      <c r="B1" s="50"/>
    </row>
    <row r="2" spans="1:13" x14ac:dyDescent="0.2">
      <c r="A2" s="200" t="s">
        <v>254</v>
      </c>
      <c r="B2" s="217" t="s">
        <v>1024</v>
      </c>
      <c r="C2" s="214"/>
      <c r="D2" s="214"/>
      <c r="E2" s="214"/>
      <c r="F2" s="214"/>
    </row>
    <row r="3" spans="1:13" x14ac:dyDescent="0.2">
      <c r="A3" s="200" t="s">
        <v>255</v>
      </c>
      <c r="B3" s="218" t="s">
        <v>762</v>
      </c>
      <c r="C3" s="218" t="s">
        <v>761</v>
      </c>
      <c r="D3" s="218" t="s">
        <v>760</v>
      </c>
      <c r="E3" s="218" t="s">
        <v>759</v>
      </c>
      <c r="F3" s="218" t="s">
        <v>758</v>
      </c>
      <c r="G3" s="218" t="s">
        <v>757</v>
      </c>
      <c r="H3" s="218" t="s">
        <v>756</v>
      </c>
      <c r="I3" s="218" t="s">
        <v>755</v>
      </c>
      <c r="J3" s="218" t="s">
        <v>754</v>
      </c>
      <c r="K3" s="218" t="s">
        <v>753</v>
      </c>
      <c r="L3" s="218" t="s">
        <v>752</v>
      </c>
      <c r="M3" s="218" t="s">
        <v>751</v>
      </c>
    </row>
    <row r="4" spans="1:13" x14ac:dyDescent="0.2">
      <c r="B4" s="207" t="s">
        <v>647</v>
      </c>
      <c r="F4" s="172"/>
      <c r="G4" s="172"/>
      <c r="H4" s="172"/>
      <c r="I4" s="172"/>
      <c r="J4" s="172"/>
      <c r="K4" s="172"/>
      <c r="L4" s="172"/>
      <c r="M4" s="172"/>
    </row>
    <row r="5" spans="1:13" x14ac:dyDescent="0.2">
      <c r="A5" s="50"/>
      <c r="B5" s="50"/>
    </row>
    <row r="6" spans="1:13" x14ac:dyDescent="0.2">
      <c r="A6" s="199" t="s">
        <v>258</v>
      </c>
      <c r="B6" s="50"/>
    </row>
    <row r="7" spans="1:13" x14ac:dyDescent="0.2">
      <c r="A7" s="189" t="s">
        <v>300</v>
      </c>
      <c r="B7" s="201" t="s">
        <v>1041</v>
      </c>
    </row>
    <row r="9" spans="1:13" x14ac:dyDescent="0.2">
      <c r="B9" s="210" t="s">
        <v>27</v>
      </c>
      <c r="C9" s="211" t="s">
        <v>31</v>
      </c>
      <c r="D9" s="211" t="s">
        <v>35</v>
      </c>
      <c r="E9" s="212" t="s">
        <v>39</v>
      </c>
      <c r="F9" s="211" t="s">
        <v>222</v>
      </c>
      <c r="G9" s="211" t="s">
        <v>412</v>
      </c>
      <c r="H9" s="211" t="s">
        <v>411</v>
      </c>
      <c r="I9" s="211" t="s">
        <v>410</v>
      </c>
      <c r="J9" s="211" t="s">
        <v>409</v>
      </c>
      <c r="K9" s="211" t="s">
        <v>408</v>
      </c>
      <c r="L9" s="211" t="s">
        <v>407</v>
      </c>
      <c r="M9" s="274" t="s">
        <v>406</v>
      </c>
    </row>
    <row r="10" spans="1:13" x14ac:dyDescent="0.2">
      <c r="B10" s="211"/>
      <c r="C10" s="99"/>
      <c r="D10" s="99"/>
      <c r="E10" s="213" t="s">
        <v>256</v>
      </c>
      <c r="F10" s="99"/>
      <c r="G10" s="99"/>
      <c r="H10" s="99"/>
      <c r="I10" s="99"/>
      <c r="J10" s="99"/>
      <c r="K10" s="99"/>
      <c r="L10" s="99"/>
      <c r="M10" s="99"/>
    </row>
    <row r="11" spans="1:13" x14ac:dyDescent="0.2">
      <c r="B11" s="172"/>
    </row>
    <row r="12" spans="1:13" x14ac:dyDescent="0.2">
      <c r="A12" s="172"/>
      <c r="B12" s="172"/>
    </row>
    <row r="13" spans="1:13" x14ac:dyDescent="0.2">
      <c r="B13" s="220"/>
    </row>
    <row r="14" spans="1:13" x14ac:dyDescent="0.2">
      <c r="B14" s="220"/>
    </row>
    <row r="15" spans="1:13" x14ac:dyDescent="0.2">
      <c r="B15" s="220"/>
    </row>
    <row r="16" spans="1:13" x14ac:dyDescent="0.2">
      <c r="A16" s="172"/>
      <c r="B16" s="220"/>
    </row>
    <row r="17" spans="1:2" x14ac:dyDescent="0.2">
      <c r="B17" s="220"/>
    </row>
    <row r="18" spans="1:2" x14ac:dyDescent="0.2">
      <c r="B18" s="220"/>
    </row>
    <row r="19" spans="1:2" x14ac:dyDescent="0.2">
      <c r="B19" s="220"/>
    </row>
    <row r="20" spans="1:2" x14ac:dyDescent="0.2">
      <c r="A20" s="172"/>
      <c r="B20" s="220"/>
    </row>
    <row r="21" spans="1:2" x14ac:dyDescent="0.2">
      <c r="B21" s="220"/>
    </row>
    <row r="22" spans="1:2" x14ac:dyDescent="0.2">
      <c r="B22" s="220"/>
    </row>
  </sheetData>
  <sheetProtection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5">
    <tabColor theme="9" tint="0.59999389629810485"/>
    <pageSetUpPr fitToPage="1"/>
  </sheetPr>
  <dimension ref="A1:AC62"/>
  <sheetViews>
    <sheetView zoomScaleNormal="100" workbookViewId="0">
      <pane ySplit="4" topLeftCell="A5" activePane="bottomLeft" state="frozen"/>
      <selection sqref="A1:D1"/>
      <selection pane="bottomLeft"/>
    </sheetView>
  </sheetViews>
  <sheetFormatPr defaultRowHeight="12.75" x14ac:dyDescent="0.2"/>
  <cols>
    <col min="1" max="1" width="20.28515625" style="249" customWidth="1"/>
    <col min="2" max="2" width="55.85546875" style="255" bestFit="1" customWidth="1"/>
    <col min="3" max="4" width="16.7109375" style="256" customWidth="1"/>
    <col min="5" max="6" width="16.7109375" style="257" customWidth="1"/>
    <col min="7" max="7" width="16.7109375" style="259" customWidth="1"/>
    <col min="8" max="8" width="16.7109375" style="254" customWidth="1"/>
    <col min="9" max="9" width="16.7109375" style="259" customWidth="1"/>
    <col min="10" max="11" width="12.7109375" style="249" customWidth="1"/>
    <col min="12" max="12" width="12.7109375" style="245" customWidth="1"/>
    <col min="13" max="13" width="12.7109375" style="307" customWidth="1"/>
    <col min="14" max="14" width="12.7109375" style="245" customWidth="1"/>
    <col min="15" max="15" width="12.7109375" style="249" customWidth="1"/>
    <col min="16" max="16" width="73.140625" style="249" customWidth="1"/>
    <col min="17" max="16384" width="9.140625" style="249"/>
  </cols>
  <sheetData>
    <row r="1" spans="1:19" s="295" customFormat="1" ht="15" customHeight="1" x14ac:dyDescent="0.2">
      <c r="A1" s="289" t="s">
        <v>1035</v>
      </c>
      <c r="B1" s="294"/>
      <c r="C1" s="294"/>
      <c r="D1" s="220"/>
      <c r="E1" s="294"/>
      <c r="F1" s="294"/>
      <c r="G1" s="294"/>
      <c r="H1" s="294"/>
      <c r="I1" s="294"/>
      <c r="J1" s="294"/>
      <c r="K1" s="294"/>
      <c r="L1" s="294"/>
      <c r="M1" s="305"/>
      <c r="N1" s="294"/>
      <c r="O1" s="294"/>
    </row>
    <row r="2" spans="1:19" s="297" customFormat="1" ht="15" customHeight="1" x14ac:dyDescent="0.2">
      <c r="A2" s="296" t="s">
        <v>1039</v>
      </c>
      <c r="B2" s="296"/>
      <c r="C2" s="296"/>
      <c r="D2" s="296"/>
      <c r="E2" s="296"/>
      <c r="F2" s="296"/>
      <c r="G2" s="296"/>
      <c r="H2" s="296"/>
      <c r="I2" s="296"/>
      <c r="J2" s="306"/>
      <c r="K2" s="296"/>
      <c r="L2" s="296"/>
      <c r="M2" s="306"/>
      <c r="N2" s="296"/>
      <c r="O2" s="296"/>
    </row>
    <row r="3" spans="1:19" s="302" customFormat="1" ht="25.5" customHeight="1" x14ac:dyDescent="0.25">
      <c r="A3" s="296" t="s">
        <v>1040</v>
      </c>
      <c r="B3" s="298"/>
      <c r="C3" s="299"/>
      <c r="D3" s="299"/>
      <c r="E3" s="300"/>
      <c r="F3" s="300"/>
      <c r="G3" s="301"/>
      <c r="H3" s="301"/>
      <c r="I3" s="301"/>
      <c r="J3" s="303"/>
      <c r="K3" s="303"/>
      <c r="L3" s="304"/>
      <c r="M3" s="304"/>
      <c r="N3" s="304"/>
      <c r="O3" s="304"/>
    </row>
    <row r="4" spans="1:19" s="247" customFormat="1" ht="75.75" thickBot="1" x14ac:dyDescent="0.25">
      <c r="A4" s="315" t="s">
        <v>42</v>
      </c>
      <c r="B4" s="316" t="s">
        <v>43</v>
      </c>
      <c r="C4" s="317" t="s">
        <v>47</v>
      </c>
      <c r="D4" s="317" t="s">
        <v>48</v>
      </c>
      <c r="E4" s="318" t="s">
        <v>857</v>
      </c>
      <c r="F4" s="318" t="s">
        <v>858</v>
      </c>
      <c r="G4" s="319" t="s">
        <v>859</v>
      </c>
      <c r="H4" s="319" t="s">
        <v>1028</v>
      </c>
      <c r="I4" s="319" t="s">
        <v>860</v>
      </c>
      <c r="J4" s="320" t="s">
        <v>861</v>
      </c>
      <c r="K4" s="320" t="s">
        <v>862</v>
      </c>
      <c r="L4" s="320" t="s">
        <v>863</v>
      </c>
      <c r="M4" s="320" t="s">
        <v>866</v>
      </c>
      <c r="N4" s="320" t="s">
        <v>864</v>
      </c>
      <c r="O4" s="320" t="s">
        <v>865</v>
      </c>
      <c r="P4" s="535" t="s">
        <v>1010</v>
      </c>
      <c r="Q4" s="246"/>
      <c r="R4" s="246"/>
      <c r="S4" s="246"/>
    </row>
    <row r="5" spans="1:19" ht="15" x14ac:dyDescent="0.2">
      <c r="A5" s="465" t="s">
        <v>260</v>
      </c>
      <c r="B5" s="466" t="s">
        <v>665</v>
      </c>
      <c r="C5" s="467">
        <v>44562</v>
      </c>
      <c r="D5" s="467">
        <v>44926</v>
      </c>
      <c r="E5" s="468">
        <v>52161</v>
      </c>
      <c r="F5" s="468">
        <v>801595</v>
      </c>
      <c r="G5" s="469">
        <v>65.099999999999994</v>
      </c>
      <c r="H5" s="469" t="s">
        <v>55</v>
      </c>
      <c r="I5" s="469" t="s">
        <v>55</v>
      </c>
      <c r="J5" s="312" t="s">
        <v>433</v>
      </c>
      <c r="K5" s="312" t="s">
        <v>434</v>
      </c>
      <c r="L5" s="470">
        <v>5.2768718246002599E-2</v>
      </c>
      <c r="M5" s="312" t="s">
        <v>433</v>
      </c>
      <c r="N5" s="312" t="s">
        <v>433</v>
      </c>
      <c r="O5" s="470">
        <v>-3.21574309364836E-3</v>
      </c>
      <c r="P5" s="293" t="s">
        <v>653</v>
      </c>
      <c r="Q5" s="248"/>
      <c r="R5" s="248"/>
      <c r="S5" s="248"/>
    </row>
    <row r="6" spans="1:19" ht="15" x14ac:dyDescent="0.2">
      <c r="A6" s="471" t="s">
        <v>262</v>
      </c>
      <c r="B6" s="472" t="s">
        <v>663</v>
      </c>
      <c r="C6" s="473">
        <v>44562</v>
      </c>
      <c r="D6" s="473">
        <v>44926</v>
      </c>
      <c r="E6" s="474">
        <v>28382</v>
      </c>
      <c r="F6" s="474">
        <v>801595</v>
      </c>
      <c r="G6" s="475">
        <v>35.4</v>
      </c>
      <c r="H6" s="475" t="s">
        <v>55</v>
      </c>
      <c r="I6" s="475" t="s">
        <v>55</v>
      </c>
      <c r="J6" s="313" t="s">
        <v>433</v>
      </c>
      <c r="K6" s="313" t="s">
        <v>434</v>
      </c>
      <c r="L6" s="476">
        <v>1.6541259375002726E-2</v>
      </c>
      <c r="M6" s="313" t="s">
        <v>433</v>
      </c>
      <c r="N6" s="313" t="s">
        <v>433</v>
      </c>
      <c r="O6" s="476">
        <v>-0.11941237245504988</v>
      </c>
      <c r="P6" s="293" t="s">
        <v>664</v>
      </c>
      <c r="Q6" s="248"/>
      <c r="R6" s="248"/>
      <c r="S6" s="248"/>
    </row>
    <row r="7" spans="1:19" ht="15" x14ac:dyDescent="0.2">
      <c r="A7" s="477" t="s">
        <v>264</v>
      </c>
      <c r="B7" s="478" t="s">
        <v>248</v>
      </c>
      <c r="C7" s="479">
        <v>44562</v>
      </c>
      <c r="D7" s="479">
        <v>44926</v>
      </c>
      <c r="E7" s="480">
        <v>5985</v>
      </c>
      <c r="F7" s="480">
        <v>801595</v>
      </c>
      <c r="G7" s="481">
        <v>7.5</v>
      </c>
      <c r="H7" s="481" t="s">
        <v>55</v>
      </c>
      <c r="I7" s="481" t="s">
        <v>55</v>
      </c>
      <c r="J7" s="314" t="s">
        <v>433</v>
      </c>
      <c r="K7" s="314" t="s">
        <v>433</v>
      </c>
      <c r="L7" s="482">
        <v>-6.7112080786598916E-2</v>
      </c>
      <c r="M7" s="314" t="s">
        <v>433</v>
      </c>
      <c r="N7" s="314" t="s">
        <v>433</v>
      </c>
      <c r="O7" s="482">
        <v>-0.30155171042875084</v>
      </c>
      <c r="P7" s="293" t="s">
        <v>654</v>
      </c>
      <c r="Q7" s="248"/>
      <c r="R7" s="248"/>
      <c r="S7" s="248"/>
    </row>
    <row r="8" spans="1:19" ht="15" x14ac:dyDescent="0.2">
      <c r="A8" s="471" t="s">
        <v>266</v>
      </c>
      <c r="B8" s="472" t="s">
        <v>249</v>
      </c>
      <c r="C8" s="473">
        <v>44562</v>
      </c>
      <c r="D8" s="473">
        <v>44926</v>
      </c>
      <c r="E8" s="474">
        <v>2492</v>
      </c>
      <c r="F8" s="474">
        <v>801595</v>
      </c>
      <c r="G8" s="475">
        <v>3.1</v>
      </c>
      <c r="H8" s="475" t="s">
        <v>55</v>
      </c>
      <c r="I8" s="475" t="s">
        <v>55</v>
      </c>
      <c r="J8" s="313" t="s">
        <v>433</v>
      </c>
      <c r="K8" s="313" t="s">
        <v>433</v>
      </c>
      <c r="L8" s="476">
        <v>-9.2787471262392174E-3</v>
      </c>
      <c r="M8" s="313" t="s">
        <v>433</v>
      </c>
      <c r="N8" s="313" t="s">
        <v>433</v>
      </c>
      <c r="O8" s="476">
        <v>-0.28670569573651672</v>
      </c>
      <c r="P8" s="293" t="s">
        <v>587</v>
      </c>
      <c r="Q8" s="248"/>
      <c r="R8" s="248"/>
      <c r="S8" s="248"/>
    </row>
    <row r="9" spans="1:19" ht="15" x14ac:dyDescent="0.2">
      <c r="A9" s="477" t="s">
        <v>659</v>
      </c>
      <c r="B9" s="478" t="s">
        <v>250</v>
      </c>
      <c r="C9" s="483">
        <v>45108</v>
      </c>
      <c r="D9" s="483">
        <v>45108</v>
      </c>
      <c r="E9" s="480">
        <v>4156</v>
      </c>
      <c r="F9" s="480">
        <v>799737</v>
      </c>
      <c r="G9" s="481">
        <v>5.2</v>
      </c>
      <c r="H9" s="481" t="s">
        <v>55</v>
      </c>
      <c r="I9" s="481" t="s">
        <v>55</v>
      </c>
      <c r="J9" s="314" t="s">
        <v>433</v>
      </c>
      <c r="K9" s="314" t="s">
        <v>433</v>
      </c>
      <c r="L9" s="482">
        <v>-7.2856558148131856E-2</v>
      </c>
      <c r="M9" s="314" t="s">
        <v>433</v>
      </c>
      <c r="N9" s="314" t="s">
        <v>433</v>
      </c>
      <c r="O9" s="482">
        <v>-0.27505030154346299</v>
      </c>
      <c r="P9" s="293" t="s">
        <v>588</v>
      </c>
      <c r="Q9" s="248"/>
      <c r="R9" s="248"/>
      <c r="S9" s="248"/>
    </row>
    <row r="10" spans="1:19" ht="15" x14ac:dyDescent="0.2">
      <c r="A10" s="484" t="s">
        <v>867</v>
      </c>
      <c r="B10" s="485" t="s">
        <v>501</v>
      </c>
      <c r="C10" s="486" t="s">
        <v>867</v>
      </c>
      <c r="D10" s="486" t="s">
        <v>867</v>
      </c>
      <c r="E10" s="486" t="s">
        <v>867</v>
      </c>
      <c r="F10" s="486" t="s">
        <v>867</v>
      </c>
      <c r="G10" s="486" t="s">
        <v>867</v>
      </c>
      <c r="H10" s="486" t="s">
        <v>867</v>
      </c>
      <c r="I10" s="486" t="s">
        <v>867</v>
      </c>
      <c r="J10" s="486" t="s">
        <v>867</v>
      </c>
      <c r="K10" s="486" t="s">
        <v>867</v>
      </c>
      <c r="L10" s="486" t="s">
        <v>867</v>
      </c>
      <c r="M10" s="486" t="s">
        <v>867</v>
      </c>
      <c r="N10" s="486" t="s">
        <v>867</v>
      </c>
      <c r="O10" s="486" t="s">
        <v>867</v>
      </c>
      <c r="P10" s="536" t="s">
        <v>867</v>
      </c>
      <c r="Q10" s="248"/>
      <c r="R10" s="248"/>
      <c r="S10" s="248"/>
    </row>
    <row r="11" spans="1:19" ht="15" x14ac:dyDescent="0.2">
      <c r="A11" s="477" t="s">
        <v>706</v>
      </c>
      <c r="B11" s="478" t="s">
        <v>546</v>
      </c>
      <c r="C11" s="483">
        <v>44835</v>
      </c>
      <c r="D11" s="483">
        <v>45199</v>
      </c>
      <c r="E11" s="480">
        <v>49</v>
      </c>
      <c r="F11" s="480">
        <v>1267660</v>
      </c>
      <c r="G11" s="487">
        <v>3.87</v>
      </c>
      <c r="H11" s="487">
        <v>9.07</v>
      </c>
      <c r="I11" s="481">
        <v>234.64645306122449</v>
      </c>
      <c r="J11" s="314" t="s">
        <v>433</v>
      </c>
      <c r="K11" s="314" t="s">
        <v>433</v>
      </c>
      <c r="L11" s="482">
        <v>-0.36430121904401291</v>
      </c>
      <c r="M11" s="314" t="s">
        <v>433</v>
      </c>
      <c r="N11" s="314" t="s">
        <v>433</v>
      </c>
      <c r="O11" s="482">
        <v>-0.57440563058443639</v>
      </c>
      <c r="P11" s="293" t="s">
        <v>714</v>
      </c>
      <c r="Q11" s="248"/>
      <c r="R11" s="248"/>
      <c r="S11" s="248"/>
    </row>
    <row r="12" spans="1:19" s="247" customFormat="1" ht="15" x14ac:dyDescent="0.2">
      <c r="A12" s="471" t="s">
        <v>707</v>
      </c>
      <c r="B12" s="472" t="s">
        <v>547</v>
      </c>
      <c r="C12" s="488">
        <v>44470</v>
      </c>
      <c r="D12" s="488">
        <v>44834</v>
      </c>
      <c r="E12" s="474">
        <v>663</v>
      </c>
      <c r="F12" s="474">
        <v>5892</v>
      </c>
      <c r="G12" s="475">
        <v>11.3</v>
      </c>
      <c r="H12" s="475">
        <v>9.6999999999999993</v>
      </c>
      <c r="I12" s="475">
        <v>86.202714932126696</v>
      </c>
      <c r="J12" s="313" t="s">
        <v>433</v>
      </c>
      <c r="K12" s="313" t="s">
        <v>434</v>
      </c>
      <c r="L12" s="476">
        <v>0.27806693319252718</v>
      </c>
      <c r="M12" s="313" t="s">
        <v>433</v>
      </c>
      <c r="N12" s="313" t="s">
        <v>434</v>
      </c>
      <c r="O12" s="476">
        <v>1.5706644630919975E-2</v>
      </c>
      <c r="P12" s="293" t="s">
        <v>715</v>
      </c>
      <c r="Q12" s="246"/>
      <c r="R12" s="246"/>
      <c r="S12" s="246"/>
    </row>
    <row r="13" spans="1:19" ht="15" x14ac:dyDescent="0.2">
      <c r="A13" s="489" t="s">
        <v>867</v>
      </c>
      <c r="B13" s="490" t="s">
        <v>502</v>
      </c>
      <c r="C13" s="491" t="s">
        <v>867</v>
      </c>
      <c r="D13" s="491" t="s">
        <v>867</v>
      </c>
      <c r="E13" s="491" t="s">
        <v>867</v>
      </c>
      <c r="F13" s="491" t="s">
        <v>867</v>
      </c>
      <c r="G13" s="491" t="s">
        <v>867</v>
      </c>
      <c r="H13" s="491" t="s">
        <v>867</v>
      </c>
      <c r="I13" s="491" t="s">
        <v>867</v>
      </c>
      <c r="J13" s="491" t="s">
        <v>867</v>
      </c>
      <c r="K13" s="491" t="s">
        <v>867</v>
      </c>
      <c r="L13" s="491" t="s">
        <v>867</v>
      </c>
      <c r="M13" s="491" t="s">
        <v>867</v>
      </c>
      <c r="N13" s="491" t="s">
        <v>867</v>
      </c>
      <c r="O13" s="491" t="s">
        <v>867</v>
      </c>
      <c r="P13" s="536" t="s">
        <v>867</v>
      </c>
      <c r="Q13" s="248"/>
      <c r="R13" s="248"/>
      <c r="S13" s="248"/>
    </row>
    <row r="14" spans="1:19" ht="15" x14ac:dyDescent="0.2">
      <c r="A14" s="471" t="s">
        <v>708</v>
      </c>
      <c r="B14" s="472" t="s">
        <v>548</v>
      </c>
      <c r="C14" s="488">
        <v>44470</v>
      </c>
      <c r="D14" s="488">
        <v>44834</v>
      </c>
      <c r="E14" s="474">
        <v>845</v>
      </c>
      <c r="F14" s="474">
        <v>2201</v>
      </c>
      <c r="G14" s="475">
        <v>38.4</v>
      </c>
      <c r="H14" s="475">
        <v>35.200000000000003</v>
      </c>
      <c r="I14" s="475">
        <v>109.06715955557391</v>
      </c>
      <c r="J14" s="313" t="s">
        <v>434</v>
      </c>
      <c r="K14" s="313" t="s">
        <v>434</v>
      </c>
      <c r="L14" s="476">
        <v>9.4661264143199642E-2</v>
      </c>
      <c r="M14" s="313" t="s">
        <v>434</v>
      </c>
      <c r="N14" s="313" t="s">
        <v>433</v>
      </c>
      <c r="O14" s="476">
        <v>-4.4113759963386734E-2</v>
      </c>
      <c r="P14" s="293" t="s">
        <v>716</v>
      </c>
      <c r="Q14" s="248"/>
      <c r="R14" s="248"/>
      <c r="S14" s="248"/>
    </row>
    <row r="15" spans="1:19" s="247" customFormat="1" ht="15" x14ac:dyDescent="0.2">
      <c r="A15" s="477" t="s">
        <v>709</v>
      </c>
      <c r="B15" s="478" t="s">
        <v>549</v>
      </c>
      <c r="C15" s="483">
        <v>44835</v>
      </c>
      <c r="D15" s="483">
        <v>45199</v>
      </c>
      <c r="E15" s="480">
        <v>494</v>
      </c>
      <c r="F15" s="480">
        <v>957</v>
      </c>
      <c r="G15" s="481">
        <v>51.6</v>
      </c>
      <c r="H15" s="481">
        <v>43.8</v>
      </c>
      <c r="I15" s="481">
        <v>117.85307014404793</v>
      </c>
      <c r="J15" s="314" t="s">
        <v>434</v>
      </c>
      <c r="K15" s="314" t="s">
        <v>433</v>
      </c>
      <c r="L15" s="482">
        <v>-1.6358992221061186E-2</v>
      </c>
      <c r="M15" s="314" t="s">
        <v>434</v>
      </c>
      <c r="N15" s="314" t="s">
        <v>433</v>
      </c>
      <c r="O15" s="482">
        <v>-1.3833653051357753E-2</v>
      </c>
      <c r="P15" s="293" t="s">
        <v>717</v>
      </c>
      <c r="Q15" s="246"/>
      <c r="R15" s="246"/>
      <c r="S15" s="246"/>
    </row>
    <row r="16" spans="1:19" ht="15" x14ac:dyDescent="0.2">
      <c r="A16" s="471" t="s">
        <v>710</v>
      </c>
      <c r="B16" s="492" t="s">
        <v>550</v>
      </c>
      <c r="C16" s="488">
        <v>44835</v>
      </c>
      <c r="D16" s="488">
        <v>45199</v>
      </c>
      <c r="E16" s="474">
        <v>333</v>
      </c>
      <c r="F16" s="474">
        <v>918</v>
      </c>
      <c r="G16" s="475">
        <v>36.299999999999997</v>
      </c>
      <c r="H16" s="475">
        <v>37.299999999999997</v>
      </c>
      <c r="I16" s="475">
        <v>97.250696525258903</v>
      </c>
      <c r="J16" s="313" t="s">
        <v>434</v>
      </c>
      <c r="K16" s="313" t="s">
        <v>433</v>
      </c>
      <c r="L16" s="476">
        <v>-0.13385354141656669</v>
      </c>
      <c r="M16" s="313" t="s">
        <v>434</v>
      </c>
      <c r="N16" s="313" t="s">
        <v>434</v>
      </c>
      <c r="O16" s="476">
        <v>5.3015241882039543E-3</v>
      </c>
      <c r="P16" s="293" t="s">
        <v>718</v>
      </c>
      <c r="Q16" s="248"/>
      <c r="R16" s="248"/>
      <c r="S16" s="248"/>
    </row>
    <row r="17" spans="1:19" ht="15" x14ac:dyDescent="0.2">
      <c r="A17" s="477" t="s">
        <v>711</v>
      </c>
      <c r="B17" s="493" t="s">
        <v>551</v>
      </c>
      <c r="C17" s="483">
        <v>44470</v>
      </c>
      <c r="D17" s="483">
        <v>44834</v>
      </c>
      <c r="E17" s="480">
        <v>169</v>
      </c>
      <c r="F17" s="480">
        <v>1512</v>
      </c>
      <c r="G17" s="481">
        <v>11.2</v>
      </c>
      <c r="H17" s="481">
        <v>5.6</v>
      </c>
      <c r="I17" s="481">
        <v>50.101775147928997</v>
      </c>
      <c r="J17" s="314" t="s">
        <v>433</v>
      </c>
      <c r="K17" s="314" t="s">
        <v>433</v>
      </c>
      <c r="L17" s="482">
        <v>-7.0052910052910033E-2</v>
      </c>
      <c r="M17" s="314" t="s">
        <v>433</v>
      </c>
      <c r="N17" s="314" t="s">
        <v>433</v>
      </c>
      <c r="O17" s="482">
        <v>-0.14674020267240595</v>
      </c>
      <c r="P17" s="293" t="s">
        <v>719</v>
      </c>
      <c r="Q17" s="248"/>
      <c r="R17" s="248"/>
      <c r="S17" s="248"/>
    </row>
    <row r="18" spans="1:19" ht="15" x14ac:dyDescent="0.2">
      <c r="A18" s="471" t="s">
        <v>712</v>
      </c>
      <c r="B18" s="472" t="s">
        <v>552</v>
      </c>
      <c r="C18" s="488">
        <v>44835</v>
      </c>
      <c r="D18" s="488">
        <v>45199</v>
      </c>
      <c r="E18" s="474">
        <v>1234</v>
      </c>
      <c r="F18" s="474">
        <v>316659</v>
      </c>
      <c r="G18" s="494">
        <v>3.9</v>
      </c>
      <c r="H18" s="494">
        <v>4.4800000000000004</v>
      </c>
      <c r="I18" s="475">
        <v>114.96210048622366</v>
      </c>
      <c r="J18" s="313" t="s">
        <v>433</v>
      </c>
      <c r="K18" s="313" t="s">
        <v>434</v>
      </c>
      <c r="L18" s="476">
        <v>1.9439778639475103E-2</v>
      </c>
      <c r="M18" s="313" t="s">
        <v>433</v>
      </c>
      <c r="N18" s="313" t="s">
        <v>433</v>
      </c>
      <c r="O18" s="476">
        <v>-0.23021425607027379</v>
      </c>
      <c r="P18" s="293" t="s">
        <v>720</v>
      </c>
      <c r="Q18" s="248"/>
      <c r="R18" s="248"/>
      <c r="S18" s="248"/>
    </row>
    <row r="19" spans="1:19" ht="15" x14ac:dyDescent="0.2">
      <c r="A19" s="477" t="s">
        <v>56</v>
      </c>
      <c r="B19" s="478" t="s">
        <v>227</v>
      </c>
      <c r="C19" s="483">
        <v>45108</v>
      </c>
      <c r="D19" s="483">
        <v>45199</v>
      </c>
      <c r="E19" s="480">
        <v>1367</v>
      </c>
      <c r="F19" s="480">
        <v>1471</v>
      </c>
      <c r="G19" s="481">
        <v>92.9</v>
      </c>
      <c r="H19" s="481">
        <v>90</v>
      </c>
      <c r="I19" s="481">
        <v>103.25553289523377</v>
      </c>
      <c r="J19" s="314" t="s">
        <v>434</v>
      </c>
      <c r="K19" s="314" t="s">
        <v>433</v>
      </c>
      <c r="L19" s="482">
        <v>-2.23629984336986E-2</v>
      </c>
      <c r="M19" s="314" t="s">
        <v>434</v>
      </c>
      <c r="N19" s="314" t="s">
        <v>433</v>
      </c>
      <c r="O19" s="482">
        <v>-3.2716505671804952E-2</v>
      </c>
      <c r="P19" s="293" t="s">
        <v>596</v>
      </c>
      <c r="Q19" s="248"/>
      <c r="R19" s="248"/>
      <c r="S19" s="248"/>
    </row>
    <row r="20" spans="1:19" ht="15" x14ac:dyDescent="0.2">
      <c r="A20" s="471" t="s">
        <v>56</v>
      </c>
      <c r="B20" s="472" t="s">
        <v>228</v>
      </c>
      <c r="C20" s="488">
        <v>45108</v>
      </c>
      <c r="D20" s="488">
        <v>45199</v>
      </c>
      <c r="E20" s="474">
        <v>3546</v>
      </c>
      <c r="F20" s="474">
        <v>4027</v>
      </c>
      <c r="G20" s="475">
        <v>88.1</v>
      </c>
      <c r="H20" s="475">
        <v>90</v>
      </c>
      <c r="I20" s="475">
        <v>97.83958281599206</v>
      </c>
      <c r="J20" s="313" t="s">
        <v>434</v>
      </c>
      <c r="K20" s="313" t="s">
        <v>433</v>
      </c>
      <c r="L20" s="476">
        <v>-4.2269874828876119E-2</v>
      </c>
      <c r="M20" s="313" t="s">
        <v>434</v>
      </c>
      <c r="N20" s="313" t="s">
        <v>433</v>
      </c>
      <c r="O20" s="476">
        <v>-2.6172455456087595E-2</v>
      </c>
      <c r="P20" s="293" t="s">
        <v>596</v>
      </c>
      <c r="Q20" s="248"/>
      <c r="R20" s="248"/>
      <c r="S20" s="248"/>
    </row>
    <row r="21" spans="1:19" ht="28.5" x14ac:dyDescent="0.2">
      <c r="A21" s="477" t="s">
        <v>485</v>
      </c>
      <c r="B21" s="478" t="s">
        <v>486</v>
      </c>
      <c r="C21" s="483">
        <v>45108</v>
      </c>
      <c r="D21" s="483">
        <v>45199</v>
      </c>
      <c r="E21" s="480">
        <v>1272</v>
      </c>
      <c r="F21" s="480">
        <v>1471</v>
      </c>
      <c r="G21" s="481">
        <v>86.5</v>
      </c>
      <c r="H21" s="481" t="s">
        <v>55</v>
      </c>
      <c r="I21" s="481" t="s">
        <v>55</v>
      </c>
      <c r="J21" s="314" t="s">
        <v>434</v>
      </c>
      <c r="K21" s="314" t="s">
        <v>433</v>
      </c>
      <c r="L21" s="482">
        <v>-1.0178002934720931E-3</v>
      </c>
      <c r="M21" s="314" t="s">
        <v>434</v>
      </c>
      <c r="N21" s="314" t="s">
        <v>433</v>
      </c>
      <c r="O21" s="482">
        <v>-3.0452028317475177E-2</v>
      </c>
      <c r="P21" s="293" t="s">
        <v>597</v>
      </c>
      <c r="Q21" s="248"/>
      <c r="R21" s="248"/>
      <c r="S21" s="248"/>
    </row>
    <row r="22" spans="1:19" ht="28.5" x14ac:dyDescent="0.2">
      <c r="A22" s="471" t="s">
        <v>485</v>
      </c>
      <c r="B22" s="472" t="s">
        <v>487</v>
      </c>
      <c r="C22" s="488">
        <v>45108</v>
      </c>
      <c r="D22" s="488">
        <v>45199</v>
      </c>
      <c r="E22" s="474">
        <v>2431</v>
      </c>
      <c r="F22" s="474">
        <v>4027</v>
      </c>
      <c r="G22" s="475">
        <v>60.4</v>
      </c>
      <c r="H22" s="475" t="s">
        <v>55</v>
      </c>
      <c r="I22" s="475" t="s">
        <v>55</v>
      </c>
      <c r="J22" s="313" t="s">
        <v>434</v>
      </c>
      <c r="K22" s="313" t="s">
        <v>433</v>
      </c>
      <c r="L22" s="476">
        <v>-6.9380163194880273E-2</v>
      </c>
      <c r="M22" s="313" t="s">
        <v>434</v>
      </c>
      <c r="N22" s="313" t="s">
        <v>433</v>
      </c>
      <c r="O22" s="476">
        <v>-3.388661285358574E-2</v>
      </c>
      <c r="P22" s="293" t="s">
        <v>597</v>
      </c>
      <c r="Q22" s="248"/>
      <c r="R22" s="248"/>
      <c r="S22" s="248"/>
    </row>
    <row r="23" spans="1:19" ht="15" x14ac:dyDescent="0.2">
      <c r="A23" s="477" t="s">
        <v>427</v>
      </c>
      <c r="B23" s="478" t="s">
        <v>461</v>
      </c>
      <c r="C23" s="483">
        <v>44835</v>
      </c>
      <c r="D23" s="483">
        <v>45199</v>
      </c>
      <c r="E23" s="480">
        <v>34672</v>
      </c>
      <c r="F23" s="480">
        <v>39205</v>
      </c>
      <c r="G23" s="481">
        <v>88.4</v>
      </c>
      <c r="H23" s="481">
        <v>95</v>
      </c>
      <c r="I23" s="481">
        <v>93.092315024265162</v>
      </c>
      <c r="J23" s="314" t="s">
        <v>434</v>
      </c>
      <c r="K23" s="314" t="s">
        <v>434</v>
      </c>
      <c r="L23" s="482">
        <v>1.1714025271404749E-2</v>
      </c>
      <c r="M23" s="314" t="s">
        <v>434</v>
      </c>
      <c r="N23" s="314" t="s">
        <v>433</v>
      </c>
      <c r="O23" s="482">
        <v>-2.0127381465072425E-2</v>
      </c>
      <c r="P23" s="293" t="s">
        <v>598</v>
      </c>
      <c r="Q23" s="248"/>
      <c r="R23" s="248"/>
      <c r="S23" s="248"/>
    </row>
    <row r="24" spans="1:19" ht="15" x14ac:dyDescent="0.2">
      <c r="A24" s="471" t="s">
        <v>427</v>
      </c>
      <c r="B24" s="472" t="s">
        <v>462</v>
      </c>
      <c r="C24" s="488">
        <v>44835</v>
      </c>
      <c r="D24" s="488">
        <v>45199</v>
      </c>
      <c r="E24" s="474">
        <v>28743</v>
      </c>
      <c r="F24" s="474">
        <v>34672</v>
      </c>
      <c r="G24" s="475">
        <v>82.9</v>
      </c>
      <c r="H24" s="475">
        <v>50</v>
      </c>
      <c r="I24" s="475">
        <v>165.79949238578681</v>
      </c>
      <c r="J24" s="313" t="s">
        <v>434</v>
      </c>
      <c r="K24" s="313" t="s">
        <v>433</v>
      </c>
      <c r="L24" s="476">
        <v>-1.7399753680541252E-2</v>
      </c>
      <c r="M24" s="313" t="s">
        <v>434</v>
      </c>
      <c r="N24" s="313" t="s">
        <v>434</v>
      </c>
      <c r="O24" s="476">
        <v>4.8555962624586391E-2</v>
      </c>
      <c r="P24" s="293" t="s">
        <v>598</v>
      </c>
      <c r="Q24" s="248"/>
      <c r="R24" s="248"/>
      <c r="S24" s="248"/>
    </row>
    <row r="25" spans="1:19" ht="15" x14ac:dyDescent="0.2">
      <c r="A25" s="477" t="s">
        <v>460</v>
      </c>
      <c r="B25" s="478" t="s">
        <v>473</v>
      </c>
      <c r="C25" s="483">
        <v>44835</v>
      </c>
      <c r="D25" s="483">
        <v>45199</v>
      </c>
      <c r="E25" s="480">
        <v>15540</v>
      </c>
      <c r="F25" s="480">
        <v>19082</v>
      </c>
      <c r="G25" s="481">
        <v>81.400000000000006</v>
      </c>
      <c r="H25" s="481" t="s">
        <v>55</v>
      </c>
      <c r="I25" s="481" t="s">
        <v>55</v>
      </c>
      <c r="J25" s="314" t="s">
        <v>434</v>
      </c>
      <c r="K25" s="314" t="s">
        <v>434</v>
      </c>
      <c r="L25" s="482">
        <v>2.2259118383502141E-2</v>
      </c>
      <c r="M25" s="314" t="s">
        <v>434</v>
      </c>
      <c r="N25" s="314" t="s">
        <v>433</v>
      </c>
      <c r="O25" s="482">
        <v>-1.0023063079661387E-2</v>
      </c>
      <c r="P25" s="293" t="s">
        <v>599</v>
      </c>
      <c r="Q25" s="248"/>
      <c r="R25" s="248"/>
      <c r="S25" s="248"/>
    </row>
    <row r="26" spans="1:19" ht="15" x14ac:dyDescent="0.2">
      <c r="A26" s="471" t="s">
        <v>460</v>
      </c>
      <c r="B26" s="472" t="s">
        <v>475</v>
      </c>
      <c r="C26" s="488">
        <v>44835</v>
      </c>
      <c r="D26" s="488">
        <v>45199</v>
      </c>
      <c r="E26" s="474">
        <v>11883</v>
      </c>
      <c r="F26" s="474">
        <v>15540</v>
      </c>
      <c r="G26" s="475">
        <v>76.5</v>
      </c>
      <c r="H26" s="475" t="s">
        <v>55</v>
      </c>
      <c r="I26" s="475" t="s">
        <v>55</v>
      </c>
      <c r="J26" s="313" t="s">
        <v>434</v>
      </c>
      <c r="K26" s="313" t="s">
        <v>433</v>
      </c>
      <c r="L26" s="476">
        <v>-6.8098636180627947E-3</v>
      </c>
      <c r="M26" s="313" t="s">
        <v>434</v>
      </c>
      <c r="N26" s="313" t="s">
        <v>434</v>
      </c>
      <c r="O26" s="476">
        <v>4.1472373723688616E-2</v>
      </c>
      <c r="P26" s="293" t="s">
        <v>599</v>
      </c>
      <c r="Q26" s="248"/>
      <c r="R26" s="248"/>
      <c r="S26" s="248"/>
    </row>
    <row r="27" spans="1:19" ht="15" x14ac:dyDescent="0.2">
      <c r="A27" s="477" t="s">
        <v>58</v>
      </c>
      <c r="B27" s="478" t="s">
        <v>72</v>
      </c>
      <c r="C27" s="483">
        <v>45200</v>
      </c>
      <c r="D27" s="483">
        <v>45200</v>
      </c>
      <c r="E27" s="480">
        <v>1276</v>
      </c>
      <c r="F27" s="480">
        <v>2388</v>
      </c>
      <c r="G27" s="481">
        <v>53.4</v>
      </c>
      <c r="H27" s="481" t="s">
        <v>55</v>
      </c>
      <c r="I27" s="481" t="s">
        <v>55</v>
      </c>
      <c r="J27" s="314" t="s">
        <v>434</v>
      </c>
      <c r="K27" s="314" t="s">
        <v>433</v>
      </c>
      <c r="L27" s="482">
        <v>-6.5123235223736309E-3</v>
      </c>
      <c r="M27" s="314" t="s">
        <v>434</v>
      </c>
      <c r="N27" s="314" t="s">
        <v>434</v>
      </c>
      <c r="O27" s="482">
        <v>5.8418385925486538E-2</v>
      </c>
      <c r="P27" s="293" t="s">
        <v>600</v>
      </c>
      <c r="Q27" s="248"/>
      <c r="R27" s="248"/>
      <c r="S27" s="248"/>
    </row>
    <row r="28" spans="1:19" ht="15" x14ac:dyDescent="0.2">
      <c r="A28" s="471" t="s">
        <v>58</v>
      </c>
      <c r="B28" s="472" t="s">
        <v>163</v>
      </c>
      <c r="C28" s="488">
        <v>45200</v>
      </c>
      <c r="D28" s="488">
        <v>45200</v>
      </c>
      <c r="E28" s="474">
        <v>1715</v>
      </c>
      <c r="F28" s="474">
        <v>2388</v>
      </c>
      <c r="G28" s="475">
        <v>71.8</v>
      </c>
      <c r="H28" s="475" t="s">
        <v>55</v>
      </c>
      <c r="I28" s="475" t="s">
        <v>55</v>
      </c>
      <c r="J28" s="313" t="s">
        <v>434</v>
      </c>
      <c r="K28" s="313" t="s">
        <v>433</v>
      </c>
      <c r="L28" s="476">
        <v>-1.7652415167446867E-2</v>
      </c>
      <c r="M28" s="313" t="s">
        <v>434</v>
      </c>
      <c r="N28" s="313" t="s">
        <v>434</v>
      </c>
      <c r="O28" s="476">
        <v>6.3916853411200236E-2</v>
      </c>
      <c r="P28" s="293" t="s">
        <v>600</v>
      </c>
      <c r="Q28" s="248"/>
      <c r="R28" s="248"/>
      <c r="S28" s="248"/>
    </row>
    <row r="29" spans="1:19" ht="15" x14ac:dyDescent="0.2">
      <c r="A29" s="477" t="s">
        <v>59</v>
      </c>
      <c r="B29" s="493" t="s">
        <v>558</v>
      </c>
      <c r="C29" s="483">
        <v>44835</v>
      </c>
      <c r="D29" s="483">
        <v>45199</v>
      </c>
      <c r="E29" s="480">
        <v>459</v>
      </c>
      <c r="F29" s="480">
        <v>2182</v>
      </c>
      <c r="G29" s="481">
        <v>21</v>
      </c>
      <c r="H29" s="481" t="s">
        <v>55</v>
      </c>
      <c r="I29" s="481" t="s">
        <v>55</v>
      </c>
      <c r="J29" s="314" t="s">
        <v>434</v>
      </c>
      <c r="K29" s="314" t="s">
        <v>433</v>
      </c>
      <c r="L29" s="482">
        <v>-4.5548227896241245E-2</v>
      </c>
      <c r="M29" s="314" t="s">
        <v>434</v>
      </c>
      <c r="N29" s="314" t="s">
        <v>434</v>
      </c>
      <c r="O29" s="482">
        <v>0.21018258416000823</v>
      </c>
      <c r="P29" s="293" t="s">
        <v>1011</v>
      </c>
      <c r="Q29" s="248"/>
      <c r="R29" s="248"/>
      <c r="S29" s="248"/>
    </row>
    <row r="30" spans="1:19" ht="15" x14ac:dyDescent="0.2">
      <c r="A30" s="471" t="s">
        <v>59</v>
      </c>
      <c r="B30" s="492" t="s">
        <v>190</v>
      </c>
      <c r="C30" s="488">
        <v>44835</v>
      </c>
      <c r="D30" s="488">
        <v>45199</v>
      </c>
      <c r="E30" s="474">
        <v>720</v>
      </c>
      <c r="F30" s="474">
        <v>2182</v>
      </c>
      <c r="G30" s="475">
        <v>33</v>
      </c>
      <c r="H30" s="475" t="s">
        <v>55</v>
      </c>
      <c r="I30" s="475" t="s">
        <v>55</v>
      </c>
      <c r="J30" s="313" t="s">
        <v>412</v>
      </c>
      <c r="K30" s="313" t="s">
        <v>434</v>
      </c>
      <c r="L30" s="476">
        <v>5.814155126712417E-2</v>
      </c>
      <c r="M30" s="313" t="s">
        <v>412</v>
      </c>
      <c r="N30" s="313" t="s">
        <v>434</v>
      </c>
      <c r="O30" s="476">
        <v>0.35396979372820603</v>
      </c>
      <c r="P30" s="293" t="s">
        <v>1011</v>
      </c>
      <c r="Q30" s="248"/>
      <c r="R30" s="248"/>
      <c r="S30" s="248"/>
    </row>
    <row r="31" spans="1:19" ht="15" x14ac:dyDescent="0.2">
      <c r="A31" s="477" t="s">
        <v>59</v>
      </c>
      <c r="B31" s="493" t="s">
        <v>192</v>
      </c>
      <c r="C31" s="483">
        <v>44835</v>
      </c>
      <c r="D31" s="483">
        <v>45199</v>
      </c>
      <c r="E31" s="480">
        <v>665</v>
      </c>
      <c r="F31" s="480">
        <v>2182</v>
      </c>
      <c r="G31" s="481">
        <v>30.5</v>
      </c>
      <c r="H31" s="481" t="s">
        <v>55</v>
      </c>
      <c r="I31" s="481" t="s">
        <v>55</v>
      </c>
      <c r="J31" s="314" t="s">
        <v>412</v>
      </c>
      <c r="K31" s="314" t="s">
        <v>433</v>
      </c>
      <c r="L31" s="482">
        <v>-0.11695927048814303</v>
      </c>
      <c r="M31" s="314" t="s">
        <v>412</v>
      </c>
      <c r="N31" s="314" t="s">
        <v>433</v>
      </c>
      <c r="O31" s="482">
        <v>-0.21375424596969861</v>
      </c>
      <c r="P31" s="293" t="s">
        <v>1011</v>
      </c>
      <c r="Q31" s="248"/>
      <c r="R31" s="248"/>
      <c r="S31" s="248"/>
    </row>
    <row r="32" spans="1:19" ht="15" x14ac:dyDescent="0.2">
      <c r="A32" s="471" t="s">
        <v>59</v>
      </c>
      <c r="B32" s="492" t="s">
        <v>191</v>
      </c>
      <c r="C32" s="488">
        <v>44835</v>
      </c>
      <c r="D32" s="488">
        <v>45199</v>
      </c>
      <c r="E32" s="474">
        <v>58</v>
      </c>
      <c r="F32" s="474">
        <v>2182</v>
      </c>
      <c r="G32" s="475">
        <v>2.7</v>
      </c>
      <c r="H32" s="475" t="s">
        <v>55</v>
      </c>
      <c r="I32" s="475" t="s">
        <v>55</v>
      </c>
      <c r="J32" s="313" t="s">
        <v>433</v>
      </c>
      <c r="K32" s="313" t="s">
        <v>434</v>
      </c>
      <c r="L32" s="476">
        <v>1.7370864255935592E-2</v>
      </c>
      <c r="M32" s="313" t="s">
        <v>433</v>
      </c>
      <c r="N32" s="313" t="s">
        <v>433</v>
      </c>
      <c r="O32" s="476">
        <v>-0.8126003417599682</v>
      </c>
      <c r="P32" s="293" t="s">
        <v>1011</v>
      </c>
      <c r="Q32" s="248"/>
      <c r="R32" s="248"/>
      <c r="S32" s="248"/>
    </row>
    <row r="33" spans="1:19" ht="15" x14ac:dyDescent="0.2">
      <c r="A33" s="477" t="s">
        <v>59</v>
      </c>
      <c r="B33" s="493" t="s">
        <v>193</v>
      </c>
      <c r="C33" s="483">
        <v>44835</v>
      </c>
      <c r="D33" s="483">
        <v>45199</v>
      </c>
      <c r="E33" s="480">
        <v>280</v>
      </c>
      <c r="F33" s="480">
        <v>2182</v>
      </c>
      <c r="G33" s="481">
        <v>12.8</v>
      </c>
      <c r="H33" s="481" t="s">
        <v>55</v>
      </c>
      <c r="I33" s="481" t="s">
        <v>55</v>
      </c>
      <c r="J33" s="314" t="s">
        <v>412</v>
      </c>
      <c r="K33" s="314" t="s">
        <v>434</v>
      </c>
      <c r="L33" s="482">
        <v>0.32973635020953496</v>
      </c>
      <c r="M33" s="314" t="s">
        <v>412</v>
      </c>
      <c r="N33" s="314" t="s">
        <v>434</v>
      </c>
      <c r="O33" s="482">
        <v>1.4209248856822456</v>
      </c>
      <c r="P33" s="293" t="s">
        <v>1011</v>
      </c>
    </row>
    <row r="34" spans="1:19" ht="15" x14ac:dyDescent="0.2">
      <c r="A34" s="471" t="s">
        <v>59</v>
      </c>
      <c r="B34" s="492" t="s">
        <v>565</v>
      </c>
      <c r="C34" s="488">
        <v>44470</v>
      </c>
      <c r="D34" s="488">
        <v>44834</v>
      </c>
      <c r="E34" s="474">
        <v>774</v>
      </c>
      <c r="F34" s="474">
        <v>2373</v>
      </c>
      <c r="G34" s="475">
        <v>32.6</v>
      </c>
      <c r="H34" s="475" t="s">
        <v>55</v>
      </c>
      <c r="I34" s="475" t="s">
        <v>55</v>
      </c>
      <c r="J34" s="313" t="s">
        <v>434</v>
      </c>
      <c r="K34" s="313" t="s">
        <v>434</v>
      </c>
      <c r="L34" s="476">
        <v>5.421210290646794E-3</v>
      </c>
      <c r="M34" s="313" t="s">
        <v>434</v>
      </c>
      <c r="N34" s="313" t="s">
        <v>434</v>
      </c>
      <c r="O34" s="476">
        <v>0.24902786681925204</v>
      </c>
      <c r="P34" s="293" t="s">
        <v>1011</v>
      </c>
    </row>
    <row r="35" spans="1:19" ht="15" x14ac:dyDescent="0.2">
      <c r="A35" s="477" t="s">
        <v>59</v>
      </c>
      <c r="B35" s="493" t="s">
        <v>566</v>
      </c>
      <c r="C35" s="483">
        <v>44470</v>
      </c>
      <c r="D35" s="483">
        <v>44834</v>
      </c>
      <c r="E35" s="480">
        <v>530</v>
      </c>
      <c r="F35" s="480">
        <v>2373</v>
      </c>
      <c r="G35" s="481">
        <v>22.3</v>
      </c>
      <c r="H35" s="481" t="s">
        <v>55</v>
      </c>
      <c r="I35" s="481" t="s">
        <v>55</v>
      </c>
      <c r="J35" s="314" t="s">
        <v>412</v>
      </c>
      <c r="K35" s="314" t="s">
        <v>434</v>
      </c>
      <c r="L35" s="482">
        <v>1.6427230586522512E-2</v>
      </c>
      <c r="M35" s="314" t="s">
        <v>412</v>
      </c>
      <c r="N35" s="314" t="s">
        <v>434</v>
      </c>
      <c r="O35" s="482">
        <v>0.2664108649204131</v>
      </c>
      <c r="P35" s="293" t="s">
        <v>1011</v>
      </c>
    </row>
    <row r="36" spans="1:19" ht="15" x14ac:dyDescent="0.2">
      <c r="A36" s="471" t="s">
        <v>59</v>
      </c>
      <c r="B36" s="492" t="s">
        <v>567</v>
      </c>
      <c r="C36" s="488">
        <v>44470</v>
      </c>
      <c r="D36" s="488">
        <v>44834</v>
      </c>
      <c r="E36" s="474">
        <v>698</v>
      </c>
      <c r="F36" s="474">
        <v>2373</v>
      </c>
      <c r="G36" s="475">
        <v>29.4</v>
      </c>
      <c r="H36" s="475" t="s">
        <v>55</v>
      </c>
      <c r="I36" s="475" t="s">
        <v>55</v>
      </c>
      <c r="J36" s="313" t="s">
        <v>412</v>
      </c>
      <c r="K36" s="313" t="s">
        <v>434</v>
      </c>
      <c r="L36" s="476">
        <v>1.2707725784864232E-2</v>
      </c>
      <c r="M36" s="313" t="s">
        <v>412</v>
      </c>
      <c r="N36" s="313" t="s">
        <v>433</v>
      </c>
      <c r="O36" s="476">
        <v>-0.24430178672760661</v>
      </c>
      <c r="P36" s="293" t="s">
        <v>1011</v>
      </c>
    </row>
    <row r="37" spans="1:19" ht="15" x14ac:dyDescent="0.2">
      <c r="A37" s="477" t="s">
        <v>59</v>
      </c>
      <c r="B37" s="493" t="s">
        <v>568</v>
      </c>
      <c r="C37" s="483">
        <v>44470</v>
      </c>
      <c r="D37" s="483">
        <v>44834</v>
      </c>
      <c r="E37" s="480">
        <v>45</v>
      </c>
      <c r="F37" s="480">
        <v>2373</v>
      </c>
      <c r="G37" s="481">
        <v>1.9</v>
      </c>
      <c r="H37" s="481" t="s">
        <v>55</v>
      </c>
      <c r="I37" s="481" t="s">
        <v>55</v>
      </c>
      <c r="J37" s="314" t="s">
        <v>433</v>
      </c>
      <c r="K37" s="314" t="s">
        <v>433</v>
      </c>
      <c r="L37" s="482">
        <v>-0.36713021491782549</v>
      </c>
      <c r="M37" s="314" t="s">
        <v>433</v>
      </c>
      <c r="N37" s="314" t="s">
        <v>433</v>
      </c>
      <c r="O37" s="482">
        <v>-0.68407470642668167</v>
      </c>
      <c r="P37" s="293" t="s">
        <v>1011</v>
      </c>
    </row>
    <row r="38" spans="1:19" ht="15" x14ac:dyDescent="0.2">
      <c r="A38" s="471" t="s">
        <v>59</v>
      </c>
      <c r="B38" s="472" t="s">
        <v>569</v>
      </c>
      <c r="C38" s="488">
        <v>44470</v>
      </c>
      <c r="D38" s="488">
        <v>44834</v>
      </c>
      <c r="E38" s="474">
        <v>326</v>
      </c>
      <c r="F38" s="474">
        <v>2373</v>
      </c>
      <c r="G38" s="475">
        <v>13.7</v>
      </c>
      <c r="H38" s="475" t="s">
        <v>55</v>
      </c>
      <c r="I38" s="475" t="s">
        <v>55</v>
      </c>
      <c r="J38" s="313" t="s">
        <v>412</v>
      </c>
      <c r="K38" s="313" t="s">
        <v>434</v>
      </c>
      <c r="L38" s="476">
        <v>1.4334070485687578E-2</v>
      </c>
      <c r="M38" s="313" t="s">
        <v>412</v>
      </c>
      <c r="N38" s="313" t="s">
        <v>434</v>
      </c>
      <c r="O38" s="476">
        <v>0.21313778183065857</v>
      </c>
      <c r="P38" s="293" t="s">
        <v>1011</v>
      </c>
    </row>
    <row r="39" spans="1:19" ht="14.45" customHeight="1" x14ac:dyDescent="0.2">
      <c r="A39" s="477" t="s">
        <v>535</v>
      </c>
      <c r="B39" s="493" t="s">
        <v>537</v>
      </c>
      <c r="C39" s="483">
        <v>45200</v>
      </c>
      <c r="D39" s="483">
        <v>45200</v>
      </c>
      <c r="E39" s="480">
        <v>38</v>
      </c>
      <c r="F39" s="480">
        <v>130</v>
      </c>
      <c r="G39" s="481">
        <v>29.2</v>
      </c>
      <c r="H39" s="481" t="s">
        <v>55</v>
      </c>
      <c r="I39" s="481" t="s">
        <v>55</v>
      </c>
      <c r="J39" s="314" t="s">
        <v>433</v>
      </c>
      <c r="K39" s="314" t="s">
        <v>433</v>
      </c>
      <c r="L39" s="482">
        <v>-0.27597633136094668</v>
      </c>
      <c r="M39" s="314" t="s">
        <v>433</v>
      </c>
      <c r="N39" s="314" t="s">
        <v>433</v>
      </c>
      <c r="O39" s="482">
        <v>-0.1871443624868282</v>
      </c>
      <c r="P39" s="293" t="s">
        <v>601</v>
      </c>
      <c r="Q39" s="248"/>
      <c r="R39" s="248"/>
      <c r="S39" s="248"/>
    </row>
    <row r="40" spans="1:19" ht="38.25" x14ac:dyDescent="0.2">
      <c r="A40" s="471" t="s">
        <v>164</v>
      </c>
      <c r="B40" s="492" t="s">
        <v>206</v>
      </c>
      <c r="C40" s="496" t="s">
        <v>1043</v>
      </c>
      <c r="D40" s="486" t="s">
        <v>867</v>
      </c>
      <c r="E40" s="495" t="s">
        <v>867</v>
      </c>
      <c r="F40" s="495" t="s">
        <v>867</v>
      </c>
      <c r="G40" s="495" t="s">
        <v>867</v>
      </c>
      <c r="H40" s="475" t="s">
        <v>55</v>
      </c>
      <c r="I40" s="475" t="s">
        <v>55</v>
      </c>
      <c r="J40" s="313" t="s">
        <v>412</v>
      </c>
      <c r="K40" s="495" t="s">
        <v>867</v>
      </c>
      <c r="L40" s="476" t="s">
        <v>55</v>
      </c>
      <c r="M40" s="313" t="s">
        <v>412</v>
      </c>
      <c r="N40" s="495" t="s">
        <v>867</v>
      </c>
      <c r="O40" s="476" t="s">
        <v>55</v>
      </c>
      <c r="P40" s="293" t="s">
        <v>602</v>
      </c>
      <c r="Q40" s="248"/>
      <c r="R40" s="248"/>
      <c r="S40" s="248"/>
    </row>
    <row r="41" spans="1:19" ht="38.25" x14ac:dyDescent="0.2">
      <c r="A41" s="477" t="s">
        <v>165</v>
      </c>
      <c r="B41" s="493" t="s">
        <v>207</v>
      </c>
      <c r="C41" s="497" t="s">
        <v>1044</v>
      </c>
      <c r="D41" s="491" t="s">
        <v>867</v>
      </c>
      <c r="E41" s="491" t="s">
        <v>867</v>
      </c>
      <c r="F41" s="491" t="s">
        <v>867</v>
      </c>
      <c r="G41" s="491" t="s">
        <v>867</v>
      </c>
      <c r="H41" s="481" t="s">
        <v>55</v>
      </c>
      <c r="I41" s="481" t="s">
        <v>55</v>
      </c>
      <c r="J41" s="314" t="s">
        <v>412</v>
      </c>
      <c r="K41" s="491" t="s">
        <v>867</v>
      </c>
      <c r="L41" s="482" t="s">
        <v>55</v>
      </c>
      <c r="M41" s="314" t="s">
        <v>412</v>
      </c>
      <c r="N41" s="491" t="s">
        <v>867</v>
      </c>
      <c r="O41" s="482" t="s">
        <v>55</v>
      </c>
      <c r="P41" s="293" t="s">
        <v>602</v>
      </c>
      <c r="Q41" s="248"/>
      <c r="R41" s="248"/>
      <c r="S41" s="248"/>
    </row>
    <row r="42" spans="1:19" ht="15" x14ac:dyDescent="0.2">
      <c r="A42" s="471" t="s">
        <v>195</v>
      </c>
      <c r="B42" s="492" t="s">
        <v>197</v>
      </c>
      <c r="C42" s="488">
        <v>45108</v>
      </c>
      <c r="D42" s="488">
        <v>45199</v>
      </c>
      <c r="E42" s="474">
        <v>2349</v>
      </c>
      <c r="F42" s="474">
        <v>3550</v>
      </c>
      <c r="G42" s="475">
        <v>66.2</v>
      </c>
      <c r="H42" s="475" t="s">
        <v>55</v>
      </c>
      <c r="I42" s="475" t="s">
        <v>55</v>
      </c>
      <c r="J42" s="313" t="s">
        <v>434</v>
      </c>
      <c r="K42" s="313" t="s">
        <v>433</v>
      </c>
      <c r="L42" s="476">
        <v>-5.0110357749654666E-2</v>
      </c>
      <c r="M42" s="313" t="s">
        <v>434</v>
      </c>
      <c r="N42" s="313" t="s">
        <v>433</v>
      </c>
      <c r="O42" s="476">
        <v>-8.54029221327407E-2</v>
      </c>
      <c r="P42" s="293" t="s">
        <v>603</v>
      </c>
      <c r="Q42" s="248"/>
      <c r="R42" s="248"/>
      <c r="S42" s="248"/>
    </row>
    <row r="43" spans="1:19" ht="15" x14ac:dyDescent="0.2">
      <c r="A43" s="477" t="s">
        <v>196</v>
      </c>
      <c r="B43" s="493" t="s">
        <v>199</v>
      </c>
      <c r="C43" s="483">
        <v>45108</v>
      </c>
      <c r="D43" s="483">
        <v>45199</v>
      </c>
      <c r="E43" s="480">
        <v>1939</v>
      </c>
      <c r="F43" s="480">
        <v>3239</v>
      </c>
      <c r="G43" s="481">
        <v>59.9</v>
      </c>
      <c r="H43" s="481" t="s">
        <v>55</v>
      </c>
      <c r="I43" s="481" t="s">
        <v>55</v>
      </c>
      <c r="J43" s="314" t="s">
        <v>434</v>
      </c>
      <c r="K43" s="314" t="s">
        <v>434</v>
      </c>
      <c r="L43" s="482">
        <v>1.690257495308356E-2</v>
      </c>
      <c r="M43" s="314" t="s">
        <v>434</v>
      </c>
      <c r="N43" s="314" t="s">
        <v>433</v>
      </c>
      <c r="O43" s="482">
        <v>-4.660015875147383E-2</v>
      </c>
      <c r="P43" s="293" t="s">
        <v>603</v>
      </c>
      <c r="Q43" s="248"/>
      <c r="R43" s="248"/>
      <c r="S43" s="248"/>
    </row>
    <row r="44" spans="1:19" ht="15" x14ac:dyDescent="0.2">
      <c r="A44" s="471" t="s">
        <v>124</v>
      </c>
      <c r="B44" s="492" t="s">
        <v>553</v>
      </c>
      <c r="C44" s="488">
        <v>45108</v>
      </c>
      <c r="D44" s="488">
        <v>45199</v>
      </c>
      <c r="E44" s="474">
        <v>456</v>
      </c>
      <c r="F44" s="474">
        <v>3816</v>
      </c>
      <c r="G44" s="475">
        <v>11.9</v>
      </c>
      <c r="H44" s="475" t="s">
        <v>55</v>
      </c>
      <c r="I44" s="475" t="s">
        <v>55</v>
      </c>
      <c r="J44" s="313" t="s">
        <v>412</v>
      </c>
      <c r="K44" s="313" t="s">
        <v>434</v>
      </c>
      <c r="L44" s="476">
        <v>1.068424641964083E-2</v>
      </c>
      <c r="M44" s="313" t="s">
        <v>412</v>
      </c>
      <c r="N44" s="313" t="s">
        <v>434</v>
      </c>
      <c r="O44" s="476">
        <v>6.6322720125786105E-2</v>
      </c>
      <c r="P44" s="293" t="s">
        <v>604</v>
      </c>
      <c r="Q44" s="248"/>
      <c r="R44" s="248"/>
      <c r="S44" s="248"/>
    </row>
    <row r="45" spans="1:19" ht="15" x14ac:dyDescent="0.2">
      <c r="A45" s="477" t="s">
        <v>201</v>
      </c>
      <c r="B45" s="493" t="s">
        <v>202</v>
      </c>
      <c r="C45" s="483">
        <v>45108</v>
      </c>
      <c r="D45" s="483">
        <v>45199</v>
      </c>
      <c r="E45" s="480">
        <v>233</v>
      </c>
      <c r="F45" s="480">
        <v>3673</v>
      </c>
      <c r="G45" s="481">
        <v>6.3</v>
      </c>
      <c r="H45" s="481" t="s">
        <v>55</v>
      </c>
      <c r="I45" s="481" t="s">
        <v>55</v>
      </c>
      <c r="J45" s="314" t="s">
        <v>412</v>
      </c>
      <c r="K45" s="314" t="s">
        <v>433</v>
      </c>
      <c r="L45" s="482">
        <v>-0.14702152657612155</v>
      </c>
      <c r="M45" s="314" t="s">
        <v>412</v>
      </c>
      <c r="N45" s="314" t="s">
        <v>433</v>
      </c>
      <c r="O45" s="482">
        <v>-0.24171664068579857</v>
      </c>
      <c r="P45" s="293" t="s">
        <v>605</v>
      </c>
      <c r="Q45" s="248"/>
      <c r="R45" s="248"/>
      <c r="S45" s="248"/>
    </row>
    <row r="46" spans="1:19" ht="15" x14ac:dyDescent="0.2">
      <c r="A46" s="471" t="s">
        <v>131</v>
      </c>
      <c r="B46" s="492" t="s">
        <v>210</v>
      </c>
      <c r="C46" s="488">
        <v>45108</v>
      </c>
      <c r="D46" s="488">
        <v>45199</v>
      </c>
      <c r="E46" s="474">
        <v>48</v>
      </c>
      <c r="F46" s="474">
        <v>62</v>
      </c>
      <c r="G46" s="475">
        <v>77.400000000000006</v>
      </c>
      <c r="H46" s="475" t="s">
        <v>55</v>
      </c>
      <c r="I46" s="475" t="s">
        <v>55</v>
      </c>
      <c r="J46" s="313" t="s">
        <v>412</v>
      </c>
      <c r="K46" s="313" t="s">
        <v>434</v>
      </c>
      <c r="L46" s="476">
        <v>0.19225806451612892</v>
      </c>
      <c r="M46" s="313" t="s">
        <v>412</v>
      </c>
      <c r="N46" s="313" t="s">
        <v>434</v>
      </c>
      <c r="O46" s="476">
        <v>0.21658986175115214</v>
      </c>
      <c r="P46" s="293" t="s">
        <v>606</v>
      </c>
      <c r="Q46" s="248"/>
      <c r="R46" s="248"/>
      <c r="S46" s="248"/>
    </row>
    <row r="47" spans="1:19" ht="15" x14ac:dyDescent="0.2">
      <c r="A47" s="477" t="s">
        <v>131</v>
      </c>
      <c r="B47" s="493" t="s">
        <v>211</v>
      </c>
      <c r="C47" s="483">
        <v>45108</v>
      </c>
      <c r="D47" s="483">
        <v>45199</v>
      </c>
      <c r="E47" s="480">
        <v>35</v>
      </c>
      <c r="F47" s="480">
        <v>62</v>
      </c>
      <c r="G47" s="481">
        <v>56.5</v>
      </c>
      <c r="H47" s="481" t="s">
        <v>55</v>
      </c>
      <c r="I47" s="481" t="s">
        <v>55</v>
      </c>
      <c r="J47" s="314" t="s">
        <v>412</v>
      </c>
      <c r="K47" s="314" t="s">
        <v>433</v>
      </c>
      <c r="L47" s="482">
        <v>-7.5154426904598393E-2</v>
      </c>
      <c r="M47" s="314" t="s">
        <v>412</v>
      </c>
      <c r="N47" s="314" t="s">
        <v>434</v>
      </c>
      <c r="O47" s="482">
        <v>0.12903225806451624</v>
      </c>
      <c r="P47" s="293" t="s">
        <v>606</v>
      </c>
    </row>
    <row r="48" spans="1:19" ht="15" x14ac:dyDescent="0.2">
      <c r="A48" s="471" t="s">
        <v>131</v>
      </c>
      <c r="B48" s="492" t="s">
        <v>212</v>
      </c>
      <c r="C48" s="488">
        <v>45108</v>
      </c>
      <c r="D48" s="488">
        <v>45199</v>
      </c>
      <c r="E48" s="474">
        <v>58</v>
      </c>
      <c r="F48" s="474">
        <v>62</v>
      </c>
      <c r="G48" s="475">
        <v>93.5</v>
      </c>
      <c r="H48" s="475" t="s">
        <v>55</v>
      </c>
      <c r="I48" s="475" t="s">
        <v>55</v>
      </c>
      <c r="J48" s="313" t="s">
        <v>412</v>
      </c>
      <c r="K48" s="313" t="s">
        <v>434</v>
      </c>
      <c r="L48" s="476">
        <v>7.5108329321136313E-2</v>
      </c>
      <c r="M48" s="313" t="s">
        <v>412</v>
      </c>
      <c r="N48" s="313" t="s">
        <v>434</v>
      </c>
      <c r="O48" s="476">
        <v>0.1225806451612903</v>
      </c>
      <c r="P48" s="293" t="s">
        <v>606</v>
      </c>
    </row>
    <row r="49" spans="1:29" ht="15" customHeight="1" x14ac:dyDescent="0.2">
      <c r="A49" s="477" t="s">
        <v>131</v>
      </c>
      <c r="B49" s="493" t="s">
        <v>213</v>
      </c>
      <c r="C49" s="483">
        <v>45108</v>
      </c>
      <c r="D49" s="483">
        <v>45199</v>
      </c>
      <c r="E49" s="480">
        <v>56</v>
      </c>
      <c r="F49" s="480">
        <v>62</v>
      </c>
      <c r="G49" s="481">
        <v>90.3</v>
      </c>
      <c r="H49" s="481" t="s">
        <v>55</v>
      </c>
      <c r="I49" s="481" t="s">
        <v>55</v>
      </c>
      <c r="J49" s="314" t="s">
        <v>412</v>
      </c>
      <c r="K49" s="314" t="s">
        <v>433</v>
      </c>
      <c r="L49" s="482">
        <v>-6.0156931124673019E-2</v>
      </c>
      <c r="M49" s="314" t="s">
        <v>412</v>
      </c>
      <c r="N49" s="314" t="s">
        <v>433</v>
      </c>
      <c r="O49" s="482">
        <v>-6.8548387096774244E-2</v>
      </c>
      <c r="P49" s="293" t="s">
        <v>606</v>
      </c>
    </row>
    <row r="50" spans="1:29" s="38" customFormat="1" ht="15" x14ac:dyDescent="0.2">
      <c r="A50" s="404" t="s">
        <v>954</v>
      </c>
      <c r="B50" s="250"/>
      <c r="C50" s="253"/>
      <c r="D50" s="253"/>
      <c r="E50" s="251"/>
      <c r="F50" s="251"/>
      <c r="G50" s="254"/>
      <c r="H50" s="254"/>
      <c r="I50" s="254"/>
      <c r="J50" s="252"/>
      <c r="K50" s="252"/>
      <c r="L50" s="245"/>
      <c r="M50" s="307"/>
      <c r="N50" s="245"/>
      <c r="O50" s="249"/>
      <c r="P50" s="124"/>
      <c r="AC50" s="106"/>
    </row>
    <row r="51" spans="1:29" s="38" customFormat="1" ht="15" x14ac:dyDescent="0.2">
      <c r="A51" s="404" t="s">
        <v>955</v>
      </c>
      <c r="B51" s="44"/>
      <c r="C51" s="18"/>
      <c r="D51" s="43"/>
      <c r="G51" s="40"/>
      <c r="H51" s="40"/>
      <c r="K51" s="41"/>
      <c r="L51" s="41"/>
      <c r="M51" s="42"/>
      <c r="N51" s="42"/>
      <c r="O51" s="124"/>
      <c r="P51" s="124"/>
      <c r="AC51" s="106"/>
    </row>
    <row r="52" spans="1:29" s="38" customFormat="1" ht="15" x14ac:dyDescent="0.2">
      <c r="A52" s="404" t="s">
        <v>1030</v>
      </c>
      <c r="B52" s="44"/>
      <c r="C52" s="18"/>
      <c r="D52" s="43"/>
      <c r="G52" s="40"/>
      <c r="H52" s="40"/>
      <c r="K52" s="41"/>
      <c r="L52" s="41"/>
      <c r="M52" s="42"/>
      <c r="N52" s="42"/>
      <c r="O52" s="124"/>
      <c r="P52" s="124"/>
      <c r="AC52" s="106"/>
    </row>
    <row r="53" spans="1:29" s="38" customFormat="1" ht="15" x14ac:dyDescent="0.2">
      <c r="A53" s="404" t="s">
        <v>956</v>
      </c>
      <c r="B53" s="45"/>
      <c r="C53" s="18"/>
      <c r="D53" s="43"/>
      <c r="G53" s="40"/>
      <c r="H53" s="40"/>
      <c r="K53" s="41"/>
      <c r="L53" s="41"/>
      <c r="M53" s="42"/>
      <c r="N53" s="42"/>
      <c r="O53" s="124"/>
      <c r="P53" s="124"/>
      <c r="V53" s="95"/>
      <c r="W53" s="95"/>
      <c r="X53" s="95"/>
      <c r="Y53" s="95"/>
      <c r="Z53" s="95"/>
      <c r="AA53" s="95"/>
      <c r="AB53" s="95"/>
      <c r="AC53" s="106"/>
    </row>
    <row r="54" spans="1:29" s="38" customFormat="1" ht="15" x14ac:dyDescent="0.2">
      <c r="A54" s="404" t="s">
        <v>902</v>
      </c>
      <c r="B54" s="45"/>
      <c r="C54" s="18"/>
      <c r="D54" s="43"/>
      <c r="G54" s="40"/>
      <c r="H54" s="40"/>
      <c r="K54" s="41"/>
      <c r="L54" s="41"/>
      <c r="M54" s="42"/>
      <c r="N54" s="42"/>
      <c r="O54" s="124"/>
      <c r="P54" s="124"/>
      <c r="V54" s="95"/>
      <c r="W54" s="95"/>
      <c r="X54" s="95"/>
      <c r="Y54" s="95"/>
      <c r="Z54" s="95"/>
      <c r="AA54" s="95"/>
      <c r="AB54" s="95"/>
      <c r="AC54" s="106"/>
    </row>
    <row r="55" spans="1:29" s="38" customFormat="1" ht="15" x14ac:dyDescent="0.2">
      <c r="A55" s="403" t="s">
        <v>1037</v>
      </c>
      <c r="B55" s="45"/>
      <c r="C55" s="18"/>
      <c r="D55" s="43"/>
      <c r="G55" s="40"/>
      <c r="H55" s="40"/>
      <c r="K55" s="41"/>
      <c r="L55" s="41"/>
      <c r="M55" s="42"/>
      <c r="N55" s="42"/>
      <c r="O55" s="124"/>
      <c r="P55" s="124"/>
      <c r="V55" s="95"/>
      <c r="W55" s="95"/>
      <c r="X55" s="95"/>
      <c r="Y55" s="95"/>
      <c r="Z55" s="95"/>
      <c r="AA55" s="95"/>
      <c r="AB55" s="95"/>
      <c r="AC55" s="106"/>
    </row>
    <row r="56" spans="1:29" s="38" customFormat="1" ht="15" x14ac:dyDescent="0.2">
      <c r="A56" s="429" t="s">
        <v>1038</v>
      </c>
      <c r="B56" s="45"/>
      <c r="C56" s="18"/>
      <c r="D56" s="43"/>
      <c r="G56" s="40"/>
      <c r="H56" s="40"/>
      <c r="K56" s="41"/>
      <c r="L56" s="41"/>
      <c r="M56" s="42"/>
      <c r="N56" s="42"/>
      <c r="O56" s="124"/>
      <c r="P56" s="124"/>
      <c r="V56" s="95"/>
      <c r="W56" s="95"/>
      <c r="X56" s="95"/>
      <c r="Y56" s="95"/>
      <c r="Z56" s="95"/>
      <c r="AA56" s="95"/>
      <c r="AB56" s="95"/>
      <c r="AC56" s="106"/>
    </row>
    <row r="57" spans="1:29" s="38" customFormat="1" ht="15" x14ac:dyDescent="0.2">
      <c r="A57" s="544" t="s">
        <v>1045</v>
      </c>
      <c r="B57" s="45"/>
      <c r="C57" s="18"/>
      <c r="D57" s="43"/>
      <c r="G57" s="40"/>
      <c r="H57" s="40"/>
      <c r="K57" s="41"/>
      <c r="L57" s="41"/>
      <c r="M57" s="42"/>
      <c r="N57" s="42"/>
      <c r="O57" s="124"/>
      <c r="P57" s="124"/>
      <c r="V57" s="95"/>
      <c r="W57" s="95"/>
      <c r="X57" s="95"/>
      <c r="Y57" s="95"/>
      <c r="Z57" s="95"/>
      <c r="AA57" s="95"/>
      <c r="AB57" s="95"/>
      <c r="AC57" s="106"/>
    </row>
    <row r="58" spans="1:29" s="38" customFormat="1" ht="15" x14ac:dyDescent="0.2">
      <c r="A58" s="440"/>
      <c r="B58" s="39"/>
      <c r="C58" s="18"/>
      <c r="D58" s="43"/>
      <c r="G58" s="40"/>
      <c r="H58" s="40"/>
      <c r="K58" s="41"/>
      <c r="L58" s="41"/>
      <c r="M58" s="42"/>
      <c r="N58" s="42"/>
      <c r="O58" s="124"/>
      <c r="P58" s="124"/>
      <c r="V58" s="95"/>
      <c r="W58" s="95"/>
      <c r="X58" s="95"/>
      <c r="Y58" s="95"/>
      <c r="Z58" s="95"/>
      <c r="AA58" s="95"/>
      <c r="AB58" s="95"/>
      <c r="AC58" s="106"/>
    </row>
    <row r="59" spans="1:29" s="38" customFormat="1" ht="12.75" customHeight="1" x14ac:dyDescent="0.2">
      <c r="A59" s="219"/>
      <c r="B59" s="44"/>
      <c r="C59" s="18"/>
      <c r="D59" s="43"/>
      <c r="G59" s="40"/>
      <c r="H59" s="40"/>
      <c r="K59" s="41"/>
      <c r="L59" s="41"/>
      <c r="M59" s="42"/>
      <c r="N59" s="42"/>
      <c r="O59" s="124"/>
      <c r="P59" s="124"/>
      <c r="V59" s="95"/>
      <c r="W59" s="95"/>
      <c r="X59" s="95"/>
      <c r="Y59" s="95"/>
      <c r="Z59" s="95"/>
      <c r="AA59" s="95"/>
      <c r="AB59" s="95"/>
      <c r="AC59" s="106"/>
    </row>
    <row r="60" spans="1:29" s="38" customFormat="1" ht="12.75" customHeight="1" x14ac:dyDescent="0.2">
      <c r="A60" s="46"/>
      <c r="B60" s="44"/>
      <c r="C60" s="18"/>
      <c r="D60" s="43"/>
      <c r="G60" s="40"/>
      <c r="H60" s="40"/>
      <c r="K60" s="41"/>
      <c r="L60" s="41"/>
      <c r="M60" s="42"/>
      <c r="N60" s="42"/>
      <c r="O60" s="124"/>
      <c r="P60" s="124"/>
      <c r="V60" s="95"/>
      <c r="W60" s="95"/>
      <c r="X60" s="95"/>
      <c r="Y60" s="95"/>
      <c r="Z60" s="95"/>
      <c r="AA60" s="95"/>
      <c r="AB60" s="95"/>
      <c r="AC60" s="106"/>
    </row>
    <row r="61" spans="1:29" ht="12.75" customHeight="1" x14ac:dyDescent="0.2">
      <c r="A61" s="46"/>
      <c r="G61" s="258"/>
      <c r="I61" s="258"/>
    </row>
    <row r="62" spans="1:29" x14ac:dyDescent="0.2">
      <c r="A62" s="46"/>
    </row>
  </sheetData>
  <sheetProtection sheet="1" objects="1" scenarios="1"/>
  <hyperlinks>
    <hyperlink ref="C41" r:id="rId1" display="https://ccwip.berkeley.edu/childwelfare/reports/4E/MTSG/r/fcp/l" xr:uid="{00000000-0004-0000-0100-000000000000}"/>
    <hyperlink ref="C40" r:id="rId2" display="https://ccwip.berkeley.edu/childwelfare/reports/4E/MTSG/r/fcp/l" xr:uid="{00000000-0004-0000-0100-000001000000}"/>
    <hyperlink ref="A57" r:id="rId3" display="http://ccwip.berkeley.edu/" xr:uid="{00000000-0004-0000-0100-000002000000}"/>
    <hyperlink ref="P5" r:id="rId4" xr:uid="{00000000-0004-0000-0100-000003000000}"/>
    <hyperlink ref="P7" r:id="rId5" xr:uid="{00000000-0004-0000-0100-000004000000}"/>
    <hyperlink ref="P8" r:id="rId6" display="https://ccwip.berkeley.edu/childwelfare/reports/EntryRates/MTSG/r/rts/s" xr:uid="{00000000-0004-0000-0100-000005000000}"/>
    <hyperlink ref="P9" r:id="rId7" display="https://ccwip.berkeley.edu/childwelfare/reports/InCareRates/MTSG/r/rts/s" xr:uid="{00000000-0004-0000-0100-000006000000}"/>
    <hyperlink ref="P11" r:id="rId8" display="https://ccwip.berkeley.edu/childwelfare/reports/S1/MTSG/r/Fed/s" xr:uid="{00000000-0004-0000-0100-000007000000}"/>
    <hyperlink ref="P12" r:id="rId9" display="https://ccwip.berkeley.edu/childwelfare/reports/S2/MTSG/r/Fed/s" xr:uid="{00000000-0004-0000-0100-000008000000}"/>
    <hyperlink ref="P14" r:id="rId10" display="https://ccwip.berkeley.edu/childwelfare/reports/P1/MTSG/r/Fed/s" xr:uid="{00000000-0004-0000-0100-000009000000}"/>
    <hyperlink ref="P15" r:id="rId11" display="https://ccwip.berkeley.edu/childwelfare/reports/P2/MTSG/r/Fed/s" xr:uid="{00000000-0004-0000-0100-00000A000000}"/>
    <hyperlink ref="P16" r:id="rId12" display="https://ccwip.berkeley.edu/childwelfare/reports/P3/MTSG/r/Fed/s" xr:uid="{00000000-0004-0000-0100-00000B000000}"/>
    <hyperlink ref="P17" r:id="rId13" display="https://ccwip.berkeley.edu/childwelfare/reports/P4/MTSG/r/Fed/s" xr:uid="{00000000-0004-0000-0100-00000C000000}"/>
    <hyperlink ref="P18" r:id="rId14" display="https://ccwip.berkeley.edu/childwelfare/reports/P5/MTSG/r/Fed/s" xr:uid="{00000000-0004-0000-0100-00000D000000}"/>
    <hyperlink ref="P19" r:id="rId15" display="https://ccwip.berkeley.edu/childwelfare/reports/2B/MTSG/r/sd/s" xr:uid="{00000000-0004-0000-0100-00000E000000}"/>
    <hyperlink ref="P20" r:id="rId16" display="https://ccwip.berkeley.edu/childwelfare/reports/2B/MTSG/r/sd/s" xr:uid="{00000000-0004-0000-0100-00000F000000}"/>
    <hyperlink ref="P21" r:id="rId17" display="https://ccwip.berkeley.edu/childwelfare/reports/2D/MTSG/r/sd/s" xr:uid="{00000000-0004-0000-0100-000010000000}"/>
    <hyperlink ref="P22" r:id="rId18" display="https://ccwip.berkeley.edu/childwelfare/reports/2D/MTSG/r/sd/s" xr:uid="{00000000-0004-0000-0100-000011000000}"/>
    <hyperlink ref="P23" r:id="rId19" display="https://ccwip.berkeley.edu/childwelfare/reports/2F/MTSG/r/sd/s" xr:uid="{00000000-0004-0000-0100-000012000000}"/>
    <hyperlink ref="P24" r:id="rId20" display="https://ccwip.berkeley.edu/childwelfare/reports/2F/MTSG/r/sd/s" xr:uid="{00000000-0004-0000-0100-000013000000}"/>
    <hyperlink ref="P25" r:id="rId21" display="https://ccwip.berkeley.edu/childwelfare/reports/2S/MTSG/r/sd/s" xr:uid="{00000000-0004-0000-0100-000014000000}"/>
    <hyperlink ref="P26" r:id="rId22" display="https://ccwip.berkeley.edu/childwelfare/reports/2S/MTSG/r/sd/s" xr:uid="{00000000-0004-0000-0100-000015000000}"/>
    <hyperlink ref="P27" r:id="rId23" display="https://ccwip.berkeley.edu/childwelfare/reports/Siblings/MTMG/r/fcp/s" xr:uid="{00000000-0004-0000-0100-000016000000}"/>
    <hyperlink ref="P28" r:id="rId24" display="https://ccwip.berkeley.edu/childwelfare/reports/Siblings/MTMG/r/fcp/s" xr:uid="{00000000-0004-0000-0100-000017000000}"/>
    <hyperlink ref="P29" r:id="rId25" display="https://ccwip.berkeley.edu/childwelfare/reports/Entries/MTSG/r/fcp/s" xr:uid="{00000000-0004-0000-0100-000018000000}"/>
    <hyperlink ref="P30:P38" r:id="rId26" display="https://ccwip.berkeley.edu/childwelfare/reports/Entries/MTSG/r/fcp/s" xr:uid="{00000000-0004-0000-0100-000019000000}"/>
    <hyperlink ref="P39" r:id="rId27" display="https://ccwip.berkeley.edu/childwelfare/reports/4C/MTSG/r/fcp/s" xr:uid="{00000000-0004-0000-0100-00001A000000}"/>
    <hyperlink ref="P41" r:id="rId28" display="https://ccwip.berkeley.edu/childwelfare/reports/4E/MTSG/r/fcp/s" xr:uid="{00000000-0004-0000-0100-00001B000000}"/>
    <hyperlink ref="P40" r:id="rId29" xr:uid="{00000000-0004-0000-0100-00001C000000}"/>
    <hyperlink ref="P42" r:id="rId30" display="https://ccwip.berkeley.edu/childwelfare/reports/5B/MTSG/r/sd/s" xr:uid="{00000000-0004-0000-0100-00001D000000}"/>
    <hyperlink ref="P43" r:id="rId31" display="https://ccwip.berkeley.edu/childwelfare/reports/5B/MTSG/r/sd/s" xr:uid="{00000000-0004-0000-0100-00001E000000}"/>
    <hyperlink ref="P44" r:id="rId32" display="https://ccwip.berkeley.edu/childwelfare/reports/5F/MTSG/r/sd/s" xr:uid="{00000000-0004-0000-0100-00001F000000}"/>
    <hyperlink ref="P45" r:id="rId33" display="https://ccwip.berkeley.edu/childwelfare/reports/6B/MTSG/r/sd/s" xr:uid="{00000000-0004-0000-0100-000020000000}"/>
    <hyperlink ref="P46" r:id="rId34" display="https://ccwip.berkeley.edu/childwelfare/static/8A/r/fcp/s" xr:uid="{00000000-0004-0000-0100-000021000000}"/>
    <hyperlink ref="P47:P49" r:id="rId35" display="https://ccwip.berkeley.edu/childwelfare/static/8A/r/fcp/s" xr:uid="{00000000-0004-0000-0100-000022000000}"/>
    <hyperlink ref="P6" r:id="rId36" xr:uid="{00000000-0004-0000-0100-000023000000}"/>
    <hyperlink ref="A55" r:id="rId37" display="For details regarding National Performance, see CFSR Technical Bulletin 13. " xr:uid="{00000000-0004-0000-0100-000024000000}"/>
  </hyperlinks>
  <pageMargins left="0.5" right="0.5" top="0.5" bottom="0.5" header="0.5" footer="0.5"/>
  <pageSetup scale="37" orientation="landscape" horizontalDpi="300" verticalDpi="300" r:id="rId38"/>
  <headerFooter alignWithMargins="0"/>
  <legacyDrawing r:id="rId39"/>
  <tableParts count="1">
    <tablePart r:id="rId40"/>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
    <tabColor rgb="FFFF0000"/>
  </sheetPr>
  <dimension ref="A1:W57"/>
  <sheetViews>
    <sheetView zoomScale="80" zoomScaleNormal="80" workbookViewId="0">
      <pane xSplit="2" ySplit="4" topLeftCell="C5" activePane="bottomRight" state="frozen"/>
      <selection sqref="A1:T1"/>
      <selection pane="topRight" sqref="A1:T1"/>
      <selection pane="bottomLeft" sqref="A1:T1"/>
      <selection pane="bottomRight" activeCell="F44" sqref="F44"/>
    </sheetView>
  </sheetViews>
  <sheetFormatPr defaultRowHeight="11.25" x14ac:dyDescent="0.2"/>
  <cols>
    <col min="1" max="1" width="15.85546875" style="197" customWidth="1"/>
    <col min="2" max="2" width="49.5703125" style="197" bestFit="1" customWidth="1"/>
    <col min="3" max="3" width="40.42578125" style="197" bestFit="1" customWidth="1"/>
    <col min="4" max="4" width="12.140625" style="197" bestFit="1" customWidth="1"/>
    <col min="5" max="5" width="13.42578125" style="197" bestFit="1" customWidth="1"/>
    <col min="6" max="6" width="56.28515625" style="197" bestFit="1" customWidth="1"/>
    <col min="7" max="7" width="32.28515625" style="197" bestFit="1" customWidth="1"/>
    <col min="8" max="8" width="40.7109375" style="197" bestFit="1" customWidth="1"/>
    <col min="9" max="9" width="40.28515625" style="197" bestFit="1" customWidth="1"/>
    <col min="10" max="10" width="32.85546875" style="197" bestFit="1" customWidth="1"/>
    <col min="11" max="11" width="73.140625" style="197" bestFit="1" customWidth="1"/>
    <col min="12" max="12" width="57.42578125" style="197" bestFit="1" customWidth="1"/>
    <col min="13" max="13" width="61.42578125" style="197" bestFit="1" customWidth="1"/>
    <col min="14" max="14" width="4" style="197" bestFit="1" customWidth="1"/>
    <col min="15" max="15" width="5.5703125" style="197" bestFit="1" customWidth="1"/>
    <col min="16" max="16" width="12.140625" style="197" bestFit="1" customWidth="1"/>
    <col min="17" max="17" width="7.140625" style="197" bestFit="1" customWidth="1"/>
    <col min="18" max="18" width="31.5703125" style="197" bestFit="1" customWidth="1"/>
    <col min="19" max="19" width="52.140625" style="197" bestFit="1" customWidth="1"/>
    <col min="20" max="20" width="76.5703125" style="197" bestFit="1" customWidth="1"/>
    <col min="21" max="21" width="44.140625" style="197" bestFit="1" customWidth="1"/>
    <col min="22" max="22" width="68" style="197" bestFit="1" customWidth="1"/>
    <col min="23" max="23" width="37.42578125" style="197" bestFit="1" customWidth="1"/>
    <col min="24" max="16384" width="9.140625" style="197"/>
  </cols>
  <sheetData>
    <row r="1" spans="1:23" ht="12.75" x14ac:dyDescent="0.2">
      <c r="A1" s="198" t="s">
        <v>259</v>
      </c>
      <c r="N1" s="203"/>
      <c r="O1" s="203"/>
      <c r="P1" s="203"/>
      <c r="Q1" s="203"/>
    </row>
    <row r="2" spans="1:23" ht="12.75" x14ac:dyDescent="0.2">
      <c r="A2" s="197" t="s">
        <v>306</v>
      </c>
      <c r="N2" s="203"/>
      <c r="O2" s="203"/>
      <c r="P2" s="203"/>
      <c r="Q2" s="203"/>
      <c r="S2" s="197" t="s">
        <v>405</v>
      </c>
      <c r="T2" s="197" t="s">
        <v>405</v>
      </c>
      <c r="U2" s="197" t="s">
        <v>405</v>
      </c>
      <c r="V2" s="197" t="s">
        <v>675</v>
      </c>
      <c r="W2" s="197" t="s">
        <v>676</v>
      </c>
    </row>
    <row r="3" spans="1:23" ht="13.5" thickBot="1" x14ac:dyDescent="0.25">
      <c r="F3" s="197" t="s">
        <v>312</v>
      </c>
      <c r="L3" s="204" t="s">
        <v>640</v>
      </c>
      <c r="M3" s="204" t="s">
        <v>641</v>
      </c>
      <c r="N3" s="203"/>
      <c r="O3" s="203"/>
      <c r="P3" s="203"/>
      <c r="Q3" s="203"/>
      <c r="S3" s="197" t="s">
        <v>312</v>
      </c>
    </row>
    <row r="4" spans="1:23" x14ac:dyDescent="0.2">
      <c r="A4" s="197" t="s">
        <v>301</v>
      </c>
      <c r="B4" s="197" t="s">
        <v>302</v>
      </c>
      <c r="C4" s="442" t="s">
        <v>303</v>
      </c>
      <c r="D4" s="443" t="s">
        <v>304</v>
      </c>
      <c r="E4" s="443" t="s">
        <v>305</v>
      </c>
      <c r="F4" s="443" t="s">
        <v>307</v>
      </c>
      <c r="G4" s="443" t="s">
        <v>308</v>
      </c>
      <c r="H4" s="443" t="s">
        <v>309</v>
      </c>
      <c r="I4" s="444" t="s">
        <v>310</v>
      </c>
      <c r="J4" s="197" t="s">
        <v>311</v>
      </c>
      <c r="K4" s="197" t="s">
        <v>313</v>
      </c>
      <c r="L4" s="197" t="s">
        <v>314</v>
      </c>
      <c r="M4" s="197" t="s">
        <v>315</v>
      </c>
      <c r="N4" s="205" t="s">
        <v>400</v>
      </c>
      <c r="O4" s="205" t="s">
        <v>401</v>
      </c>
      <c r="P4" s="205" t="s">
        <v>304</v>
      </c>
      <c r="Q4" s="206" t="s">
        <v>402</v>
      </c>
      <c r="S4" s="197" t="s">
        <v>307</v>
      </c>
      <c r="T4" s="197" t="s">
        <v>309</v>
      </c>
      <c r="U4" s="197" t="s">
        <v>310</v>
      </c>
    </row>
    <row r="5" spans="1:23" ht="12.75" x14ac:dyDescent="0.2">
      <c r="A5" s="196" t="s">
        <v>260</v>
      </c>
      <c r="B5" s="195" t="s">
        <v>661</v>
      </c>
      <c r="C5" s="445" t="s">
        <v>907</v>
      </c>
      <c r="D5" s="195" t="s">
        <v>261</v>
      </c>
      <c r="E5" s="195"/>
      <c r="F5" s="197" t="s">
        <v>966</v>
      </c>
      <c r="G5" s="197" t="str">
        <f>IF($E5=0,"",IF($E5="National Goal",$E5&amp;" (%)",$E5))</f>
        <v/>
      </c>
      <c r="H5" s="197" t="s">
        <v>395</v>
      </c>
      <c r="I5" s="446" t="s">
        <v>965</v>
      </c>
      <c r="J5" s="197" t="str">
        <f>IF($E5=0,"",IF($E5="National Goal",$E5&amp;" (n)",$E5))</f>
        <v/>
      </c>
      <c r="K5" s="197" t="str">
        <f t="shared" ref="K5:K12" si="0">IF($E5=0,"",$E5 &amp;" (n) estimated as " &amp; $E5 &amp; " (%) * denominator / 100, rounded up to nearest whole number")</f>
        <v/>
      </c>
      <c r="L5" s="202" t="s">
        <v>677</v>
      </c>
      <c r="M5" s="197" t="s">
        <v>607</v>
      </c>
      <c r="N5" s="205" t="s">
        <v>53</v>
      </c>
      <c r="O5" s="205">
        <v>1</v>
      </c>
      <c r="P5" s="205" t="s">
        <v>261</v>
      </c>
      <c r="Q5" s="206" t="s">
        <v>403</v>
      </c>
      <c r="S5" s="197" t="s">
        <v>329</v>
      </c>
      <c r="T5" s="197" t="s">
        <v>353</v>
      </c>
      <c r="U5" s="197" t="s">
        <v>369</v>
      </c>
      <c r="V5" s="291" t="s">
        <v>653</v>
      </c>
      <c r="W5" s="197" t="e">
        <f ca="1">GetURL(V5)</f>
        <v>#NAME?</v>
      </c>
    </row>
    <row r="6" spans="1:23" ht="12.75" x14ac:dyDescent="0.2">
      <c r="A6" s="196" t="s">
        <v>262</v>
      </c>
      <c r="B6" s="195" t="s">
        <v>660</v>
      </c>
      <c r="C6" s="445" t="s">
        <v>908</v>
      </c>
      <c r="D6" s="195" t="s">
        <v>261</v>
      </c>
      <c r="E6" s="195"/>
      <c r="F6" s="197" t="s">
        <v>984</v>
      </c>
      <c r="G6" s="197" t="str">
        <f>IF($E6=0,"",IF($E6="National Goal",$E6&amp;" (%)",$E6))</f>
        <v/>
      </c>
      <c r="H6" s="197" t="s">
        <v>395</v>
      </c>
      <c r="I6" s="446" t="s">
        <v>983</v>
      </c>
      <c r="J6" s="197" t="str">
        <f>IF($E6=0,"",IF($E6="National Goal",$E6&amp;" (n)",$E6))</f>
        <v/>
      </c>
      <c r="K6" s="197" t="str">
        <f t="shared" si="0"/>
        <v/>
      </c>
      <c r="L6" t="s">
        <v>678</v>
      </c>
      <c r="M6" t="s">
        <v>666</v>
      </c>
      <c r="N6" s="205" t="s">
        <v>53</v>
      </c>
      <c r="O6" s="205">
        <v>1</v>
      </c>
      <c r="P6" s="205" t="s">
        <v>261</v>
      </c>
      <c r="Q6" s="206" t="s">
        <v>403</v>
      </c>
      <c r="S6" s="197" t="s">
        <v>667</v>
      </c>
      <c r="T6" s="197" t="s">
        <v>353</v>
      </c>
      <c r="U6" s="197" t="s">
        <v>668</v>
      </c>
      <c r="V6" s="291" t="s">
        <v>664</v>
      </c>
      <c r="W6" s="197" t="e">
        <f t="shared" ref="W6:W49" ca="1" si="1">GetURL(V6)</f>
        <v>#NAME?</v>
      </c>
    </row>
    <row r="7" spans="1:23" ht="12.75" x14ac:dyDescent="0.2">
      <c r="A7" s="196" t="s">
        <v>264</v>
      </c>
      <c r="B7" s="195" t="s">
        <v>263</v>
      </c>
      <c r="C7" s="445" t="s">
        <v>909</v>
      </c>
      <c r="D7" s="195" t="s">
        <v>261</v>
      </c>
      <c r="E7" s="195"/>
      <c r="F7" s="197" t="s">
        <v>967</v>
      </c>
      <c r="G7" s="197" t="str">
        <f t="shared" ref="G7:G50" si="2">IF($E7=0,"",IF($E7="National Goal",$E7&amp;" (%)",$E7))</f>
        <v/>
      </c>
      <c r="H7" s="197" t="s">
        <v>395</v>
      </c>
      <c r="I7" s="446" t="s">
        <v>512</v>
      </c>
      <c r="J7" s="197" t="str">
        <f t="shared" ref="J7:J50" si="3">IF($E7=0,"",IF($E7="National Goal",$E7&amp;" (n)",$E7))</f>
        <v/>
      </c>
      <c r="K7" s="197" t="str">
        <f t="shared" si="0"/>
        <v/>
      </c>
      <c r="L7" s="202" t="s">
        <v>679</v>
      </c>
      <c r="M7" s="197" t="s">
        <v>607</v>
      </c>
      <c r="N7" s="205" t="s">
        <v>53</v>
      </c>
      <c r="O7" s="205">
        <v>1</v>
      </c>
      <c r="P7" s="205" t="s">
        <v>261</v>
      </c>
      <c r="Q7" s="206" t="s">
        <v>403</v>
      </c>
      <c r="S7" s="197" t="s">
        <v>330</v>
      </c>
      <c r="T7" s="197" t="s">
        <v>353</v>
      </c>
      <c r="U7" s="197" t="s">
        <v>370</v>
      </c>
      <c r="V7" s="291" t="s">
        <v>654</v>
      </c>
      <c r="W7" s="197" t="e">
        <f t="shared" ca="1" si="1"/>
        <v>#NAME?</v>
      </c>
    </row>
    <row r="8" spans="1:23" ht="12.75" x14ac:dyDescent="0.2">
      <c r="A8" s="196" t="s">
        <v>266</v>
      </c>
      <c r="B8" s="195" t="s">
        <v>265</v>
      </c>
      <c r="C8" s="445" t="s">
        <v>910</v>
      </c>
      <c r="D8" s="195" t="s">
        <v>261</v>
      </c>
      <c r="E8" s="195"/>
      <c r="F8" s="197" t="s">
        <v>968</v>
      </c>
      <c r="G8" s="197" t="str">
        <f t="shared" si="2"/>
        <v/>
      </c>
      <c r="H8" s="197" t="s">
        <v>395</v>
      </c>
      <c r="I8" s="446" t="s">
        <v>522</v>
      </c>
      <c r="J8" s="197" t="str">
        <f t="shared" si="3"/>
        <v/>
      </c>
      <c r="K8" s="197" t="str">
        <f t="shared" si="0"/>
        <v/>
      </c>
      <c r="L8" s="202" t="s">
        <v>680</v>
      </c>
      <c r="M8" s="197" t="s">
        <v>608</v>
      </c>
      <c r="N8" s="205" t="s">
        <v>53</v>
      </c>
      <c r="O8" s="205">
        <v>1</v>
      </c>
      <c r="P8" s="205" t="s">
        <v>261</v>
      </c>
      <c r="Q8" s="206" t="s">
        <v>403</v>
      </c>
      <c r="S8" s="197" t="s">
        <v>327</v>
      </c>
      <c r="T8" s="197" t="s">
        <v>353</v>
      </c>
      <c r="U8" s="197" t="s">
        <v>367</v>
      </c>
      <c r="V8" s="291" t="s">
        <v>587</v>
      </c>
      <c r="W8" s="197" t="e">
        <f t="shared" ca="1" si="1"/>
        <v>#NAME?</v>
      </c>
    </row>
    <row r="9" spans="1:23" ht="12.75" x14ac:dyDescent="0.2">
      <c r="A9" s="196" t="s">
        <v>659</v>
      </c>
      <c r="B9" s="195" t="s">
        <v>267</v>
      </c>
      <c r="C9" s="445" t="s">
        <v>911</v>
      </c>
      <c r="D9" s="195" t="s">
        <v>261</v>
      </c>
      <c r="E9" s="195"/>
      <c r="F9" s="197" t="s">
        <v>969</v>
      </c>
      <c r="G9" s="197" t="str">
        <f t="shared" si="2"/>
        <v/>
      </c>
      <c r="H9" s="197" t="s">
        <v>395</v>
      </c>
      <c r="I9" s="446" t="s">
        <v>386</v>
      </c>
      <c r="J9" s="197" t="str">
        <f t="shared" si="3"/>
        <v/>
      </c>
      <c r="K9" s="197" t="str">
        <f t="shared" si="0"/>
        <v/>
      </c>
      <c r="L9" s="202" t="s">
        <v>681</v>
      </c>
      <c r="M9" s="197" t="s">
        <v>609</v>
      </c>
      <c r="N9" s="205" t="s">
        <v>53</v>
      </c>
      <c r="O9" s="205">
        <v>1</v>
      </c>
      <c r="P9" s="205" t="s">
        <v>261</v>
      </c>
      <c r="Q9" s="206" t="s">
        <v>403</v>
      </c>
      <c r="S9" s="197" t="s">
        <v>328</v>
      </c>
      <c r="T9" s="197" t="s">
        <v>353</v>
      </c>
      <c r="U9" s="197" t="s">
        <v>368</v>
      </c>
      <c r="V9" s="291" t="s">
        <v>588</v>
      </c>
      <c r="W9" s="197" t="e">
        <f t="shared" ca="1" si="1"/>
        <v>#NAME?</v>
      </c>
    </row>
    <row r="10" spans="1:23" ht="12" x14ac:dyDescent="0.2">
      <c r="A10" s="196"/>
      <c r="B10" s="195"/>
      <c r="C10" s="445"/>
      <c r="D10" s="195"/>
      <c r="E10" s="195"/>
      <c r="I10" s="446"/>
      <c r="L10" s="202"/>
      <c r="M10" s="197" t="s">
        <v>642</v>
      </c>
      <c r="N10" s="205"/>
      <c r="O10" s="205"/>
      <c r="P10" s="205"/>
      <c r="Q10" s="206"/>
      <c r="V10" s="292"/>
    </row>
    <row r="11" spans="1:23" ht="12.75" x14ac:dyDescent="0.2">
      <c r="A11" s="196" t="s">
        <v>706</v>
      </c>
      <c r="B11" s="195" t="s">
        <v>492</v>
      </c>
      <c r="C11" s="447" t="s">
        <v>721</v>
      </c>
      <c r="D11" s="194" t="s">
        <v>499</v>
      </c>
      <c r="E11" s="194" t="s">
        <v>747</v>
      </c>
      <c r="F11" s="197" t="s">
        <v>510</v>
      </c>
      <c r="G11" s="197" t="s">
        <v>742</v>
      </c>
      <c r="H11" s="197" t="s">
        <v>517</v>
      </c>
      <c r="I11" s="446" t="s">
        <v>518</v>
      </c>
      <c r="J11" s="197" t="s">
        <v>743</v>
      </c>
      <c r="K11" s="197" t="str">
        <f>IF($E11=0,"",$E11 &amp;" (n) estimated as " &amp; $E11 &amp; " (per 100,000) * denominator / 100,000, rounded up to nearest whole number")</f>
        <v>National Performance (n) estimated as National Performance (per 100,000) * denominator / 100,000, rounded up to nearest whole number</v>
      </c>
      <c r="L11" s="202" t="s">
        <v>682</v>
      </c>
      <c r="M11" s="197" t="s">
        <v>610</v>
      </c>
      <c r="N11" s="205" t="s">
        <v>53</v>
      </c>
      <c r="O11" s="205">
        <v>2</v>
      </c>
      <c r="P11" s="205" t="s">
        <v>516</v>
      </c>
      <c r="Q11" s="263"/>
      <c r="S11" s="197" t="s">
        <v>320</v>
      </c>
      <c r="T11" s="197" t="s">
        <v>347</v>
      </c>
      <c r="U11" s="197" t="s">
        <v>361</v>
      </c>
      <c r="V11" s="291" t="s">
        <v>589</v>
      </c>
      <c r="W11" s="197" t="e">
        <f t="shared" ca="1" si="1"/>
        <v>#NAME?</v>
      </c>
    </row>
    <row r="12" spans="1:23" ht="12.75" x14ac:dyDescent="0.2">
      <c r="A12" s="196" t="s">
        <v>707</v>
      </c>
      <c r="B12" s="195" t="s">
        <v>493</v>
      </c>
      <c r="C12" s="447" t="s">
        <v>722</v>
      </c>
      <c r="D12" s="194" t="s">
        <v>116</v>
      </c>
      <c r="E12" s="194" t="s">
        <v>747</v>
      </c>
      <c r="F12" s="197" t="s">
        <v>511</v>
      </c>
      <c r="G12" s="197" t="s">
        <v>744</v>
      </c>
      <c r="H12" s="197" t="s">
        <v>512</v>
      </c>
      <c r="I12" s="446" t="s">
        <v>513</v>
      </c>
      <c r="J12" s="197" t="s">
        <v>743</v>
      </c>
      <c r="K12" s="197" t="str">
        <f t="shared" si="0"/>
        <v>National Performance (n) estimated as National Performance (%) * denominator / 100, rounded up to nearest whole number</v>
      </c>
      <c r="L12" s="202" t="s">
        <v>683</v>
      </c>
      <c r="M12" s="197" t="s">
        <v>611</v>
      </c>
      <c r="N12" s="205" t="s">
        <v>53</v>
      </c>
      <c r="O12" s="205">
        <v>2</v>
      </c>
      <c r="P12" s="205" t="s">
        <v>116</v>
      </c>
      <c r="Q12" s="263"/>
      <c r="S12" s="197" t="s">
        <v>321</v>
      </c>
      <c r="T12" s="197" t="s">
        <v>348</v>
      </c>
      <c r="U12" s="197" t="s">
        <v>362</v>
      </c>
      <c r="V12" s="291" t="s">
        <v>590</v>
      </c>
      <c r="W12" s="197" t="e">
        <f t="shared" ca="1" si="1"/>
        <v>#NAME?</v>
      </c>
    </row>
    <row r="13" spans="1:23" ht="12" x14ac:dyDescent="0.2">
      <c r="A13" s="196"/>
      <c r="B13" s="193"/>
      <c r="C13" s="448"/>
      <c r="D13" s="194"/>
      <c r="E13" s="194"/>
      <c r="I13" s="446"/>
      <c r="K13" s="204"/>
      <c r="L13" s="202"/>
      <c r="M13" s="197" t="s">
        <v>642</v>
      </c>
      <c r="N13" s="205"/>
      <c r="O13" s="205"/>
      <c r="P13" s="205"/>
      <c r="Q13" s="206"/>
      <c r="V13" s="292"/>
    </row>
    <row r="14" spans="1:23" ht="12.75" x14ac:dyDescent="0.2">
      <c r="A14" s="196" t="s">
        <v>708</v>
      </c>
      <c r="B14" s="195" t="s">
        <v>494</v>
      </c>
      <c r="C14" s="449" t="s">
        <v>734</v>
      </c>
      <c r="D14" s="194" t="s">
        <v>116</v>
      </c>
      <c r="E14" s="194" t="s">
        <v>747</v>
      </c>
      <c r="F14" s="197" t="s">
        <v>514</v>
      </c>
      <c r="G14" s="197" t="s">
        <v>744</v>
      </c>
      <c r="H14" s="197" t="s">
        <v>522</v>
      </c>
      <c r="I14" s="446" t="s">
        <v>515</v>
      </c>
      <c r="J14" s="197" t="s">
        <v>743</v>
      </c>
      <c r="K14" s="197" t="str">
        <f>IF($E14=0,"",$E14 &amp;" (n) estimated as " &amp; $E14 &amp; " (%) * denominator / 100, rounded up to nearest whole number")</f>
        <v>National Performance (n) estimated as National Performance (%) * denominator / 100, rounded up to nearest whole number</v>
      </c>
      <c r="L14" s="202" t="s">
        <v>684</v>
      </c>
      <c r="M14" s="197" t="s">
        <v>612</v>
      </c>
      <c r="N14" s="205" t="s">
        <v>57</v>
      </c>
      <c r="O14" s="205">
        <v>2</v>
      </c>
      <c r="P14" s="205" t="s">
        <v>116</v>
      </c>
      <c r="Q14" s="263"/>
      <c r="S14" s="197" t="s">
        <v>322</v>
      </c>
      <c r="T14" s="197" t="s">
        <v>349</v>
      </c>
      <c r="U14" s="197" t="s">
        <v>363</v>
      </c>
      <c r="V14" s="293" t="s">
        <v>591</v>
      </c>
      <c r="W14" s="197" t="e">
        <f t="shared" ca="1" si="1"/>
        <v>#NAME?</v>
      </c>
    </row>
    <row r="15" spans="1:23" ht="12.75" x14ac:dyDescent="0.2">
      <c r="A15" s="196" t="s">
        <v>709</v>
      </c>
      <c r="B15" s="195" t="s">
        <v>495</v>
      </c>
      <c r="C15" s="449" t="s">
        <v>735</v>
      </c>
      <c r="D15" s="194" t="s">
        <v>116</v>
      </c>
      <c r="E15" s="194" t="s">
        <v>747</v>
      </c>
      <c r="F15" s="197" t="s">
        <v>514</v>
      </c>
      <c r="G15" s="197" t="s">
        <v>744</v>
      </c>
      <c r="H15" s="197" t="s">
        <v>523</v>
      </c>
      <c r="I15" s="446" t="s">
        <v>515</v>
      </c>
      <c r="J15" s="197" t="s">
        <v>743</v>
      </c>
      <c r="K15" s="197" t="str">
        <f>IF($E15=0,"",$E15 &amp;" (n) estimated as " &amp; $E15 &amp; " (%) * denominator / 100, rounded up to nearest whole number")</f>
        <v>National Performance (n) estimated as National Performance (%) * denominator / 100, rounded up to nearest whole number</v>
      </c>
      <c r="L15" s="202" t="s">
        <v>685</v>
      </c>
      <c r="M15" s="197" t="s">
        <v>613</v>
      </c>
      <c r="N15" s="205" t="s">
        <v>57</v>
      </c>
      <c r="O15" s="205">
        <v>1</v>
      </c>
      <c r="P15" s="205" t="s">
        <v>116</v>
      </c>
      <c r="Q15" s="263"/>
      <c r="S15" s="197" t="s">
        <v>323</v>
      </c>
      <c r="T15" s="197" t="s">
        <v>349</v>
      </c>
      <c r="U15" s="197" t="s">
        <v>55</v>
      </c>
      <c r="V15" s="293" t="s">
        <v>592</v>
      </c>
      <c r="W15" s="197" t="e">
        <f t="shared" ca="1" si="1"/>
        <v>#NAME?</v>
      </c>
    </row>
    <row r="16" spans="1:23" ht="12.75" x14ac:dyDescent="0.2">
      <c r="A16" s="192" t="s">
        <v>710</v>
      </c>
      <c r="B16" s="195" t="s">
        <v>496</v>
      </c>
      <c r="C16" s="449" t="s">
        <v>736</v>
      </c>
      <c r="D16" s="194" t="s">
        <v>116</v>
      </c>
      <c r="E16" s="194" t="s">
        <v>747</v>
      </c>
      <c r="F16" s="197" t="s">
        <v>514</v>
      </c>
      <c r="G16" s="197" t="s">
        <v>744</v>
      </c>
      <c r="H16" s="197" t="s">
        <v>524</v>
      </c>
      <c r="I16" s="446" t="s">
        <v>515</v>
      </c>
      <c r="J16" s="197" t="s">
        <v>743</v>
      </c>
      <c r="K16" s="197" t="str">
        <f>IF($E16=0,"",$E16 &amp;" (n) estimated as " &amp; $E16 &amp; " (%) * denominator / 100, rounded up to nearest whole number")</f>
        <v>National Performance (n) estimated as National Performance (%) * denominator / 100, rounded up to nearest whole number</v>
      </c>
      <c r="L16" s="202" t="s">
        <v>686</v>
      </c>
      <c r="M16" s="197" t="s">
        <v>614</v>
      </c>
      <c r="N16" s="205" t="s">
        <v>57</v>
      </c>
      <c r="O16" s="205">
        <v>2</v>
      </c>
      <c r="P16" s="205" t="s">
        <v>116</v>
      </c>
      <c r="Q16" s="263"/>
      <c r="S16" s="197" t="s">
        <v>324</v>
      </c>
      <c r="T16" s="197" t="s">
        <v>350</v>
      </c>
      <c r="U16" s="197" t="s">
        <v>364</v>
      </c>
      <c r="V16" s="293" t="s">
        <v>593</v>
      </c>
      <c r="W16" s="197" t="e">
        <f t="shared" ca="1" si="1"/>
        <v>#NAME?</v>
      </c>
    </row>
    <row r="17" spans="1:23" ht="12.75" x14ac:dyDescent="0.2">
      <c r="A17" s="192" t="s">
        <v>711</v>
      </c>
      <c r="B17" s="195" t="s">
        <v>497</v>
      </c>
      <c r="C17" s="449" t="s">
        <v>723</v>
      </c>
      <c r="D17" s="194" t="s">
        <v>116</v>
      </c>
      <c r="E17" s="194" t="s">
        <v>747</v>
      </c>
      <c r="F17" s="197" t="s">
        <v>520</v>
      </c>
      <c r="G17" s="197" t="s">
        <v>744</v>
      </c>
      <c r="H17" s="197" t="s">
        <v>982</v>
      </c>
      <c r="I17" s="446" t="s">
        <v>521</v>
      </c>
      <c r="J17" s="197" t="s">
        <v>743</v>
      </c>
      <c r="K17" s="197" t="str">
        <f>IF($E17=0,"",$E17 &amp;" (n) estimated as " &amp; $E17 &amp; " (%) * denominator / 100, rounded up to nearest whole number")</f>
        <v>National Performance (n) estimated as National Performance (%) * denominator / 100, rounded up to nearest whole number</v>
      </c>
      <c r="L17" s="202" t="s">
        <v>687</v>
      </c>
      <c r="M17" s="197" t="s">
        <v>615</v>
      </c>
      <c r="N17" s="205" t="s">
        <v>53</v>
      </c>
      <c r="O17" s="205">
        <v>2</v>
      </c>
      <c r="P17" s="205" t="s">
        <v>116</v>
      </c>
      <c r="Q17" s="263"/>
      <c r="S17" s="197" t="s">
        <v>325</v>
      </c>
      <c r="T17" s="197" t="s">
        <v>351</v>
      </c>
      <c r="U17" s="197" t="s">
        <v>365</v>
      </c>
      <c r="V17" s="293" t="s">
        <v>594</v>
      </c>
      <c r="W17" s="197" t="e">
        <f t="shared" ca="1" si="1"/>
        <v>#NAME?</v>
      </c>
    </row>
    <row r="18" spans="1:23" ht="12.75" x14ac:dyDescent="0.2">
      <c r="A18" s="192" t="s">
        <v>712</v>
      </c>
      <c r="B18" s="195" t="s">
        <v>498</v>
      </c>
      <c r="C18" s="449" t="s">
        <v>724</v>
      </c>
      <c r="D18" s="194" t="s">
        <v>500</v>
      </c>
      <c r="E18" s="194" t="s">
        <v>747</v>
      </c>
      <c r="F18" s="197" t="s">
        <v>519</v>
      </c>
      <c r="G18" s="197" t="s">
        <v>746</v>
      </c>
      <c r="H18" s="197" t="s">
        <v>517</v>
      </c>
      <c r="I18" s="446" t="s">
        <v>525</v>
      </c>
      <c r="J18" s="197" t="s">
        <v>743</v>
      </c>
      <c r="K18" s="197" t="s">
        <v>745</v>
      </c>
      <c r="L18" s="202" t="s">
        <v>688</v>
      </c>
      <c r="M18" s="197" t="s">
        <v>616</v>
      </c>
      <c r="N18" s="205" t="s">
        <v>53</v>
      </c>
      <c r="O18" s="205">
        <v>2</v>
      </c>
      <c r="P18" s="205" t="s">
        <v>261</v>
      </c>
      <c r="Q18" s="263"/>
      <c r="S18" s="197" t="s">
        <v>326</v>
      </c>
      <c r="T18" s="197" t="s">
        <v>352</v>
      </c>
      <c r="U18" s="197" t="s">
        <v>366</v>
      </c>
      <c r="V18" s="293" t="s">
        <v>595</v>
      </c>
      <c r="W18" s="197" t="e">
        <f t="shared" ca="1" si="1"/>
        <v>#NAME?</v>
      </c>
    </row>
    <row r="19" spans="1:23" ht="12.75" x14ac:dyDescent="0.2">
      <c r="A19" s="196" t="s">
        <v>269</v>
      </c>
      <c r="B19" s="195" t="s">
        <v>227</v>
      </c>
      <c r="C19" s="447" t="s">
        <v>22</v>
      </c>
      <c r="D19" s="194" t="s">
        <v>116</v>
      </c>
      <c r="E19" s="194" t="s">
        <v>268</v>
      </c>
      <c r="F19" s="195" t="s">
        <v>971</v>
      </c>
      <c r="G19" s="197" t="str">
        <f t="shared" si="2"/>
        <v>National Goal (%)</v>
      </c>
      <c r="H19" s="197" t="s">
        <v>544</v>
      </c>
      <c r="I19" s="446" t="s">
        <v>985</v>
      </c>
      <c r="J19" s="197" t="str">
        <f t="shared" si="3"/>
        <v>National Goal (n)</v>
      </c>
      <c r="K19" s="197" t="str">
        <f t="shared" ref="K19:K50" si="4">IF($E19=0,"",$E19 &amp;" (n) estimated as " &amp; $E19 &amp; " (%) * denominator / 100, rounded up to nearest whole number")</f>
        <v>National Goal (n) estimated as National Goal (%) * denominator / 100, rounded up to nearest whole number</v>
      </c>
      <c r="L19" s="202" t="s">
        <v>689</v>
      </c>
      <c r="M19" s="197" t="s">
        <v>617</v>
      </c>
      <c r="N19" s="205" t="s">
        <v>57</v>
      </c>
      <c r="O19" s="205">
        <v>2</v>
      </c>
      <c r="P19" s="205" t="s">
        <v>116</v>
      </c>
      <c r="Q19" s="206">
        <v>2</v>
      </c>
      <c r="S19" s="195" t="s">
        <v>333</v>
      </c>
      <c r="T19" s="197" t="s">
        <v>354</v>
      </c>
      <c r="U19" s="197" t="s">
        <v>371</v>
      </c>
      <c r="V19" s="291" t="s">
        <v>596</v>
      </c>
      <c r="W19" s="197" t="e">
        <f t="shared" ca="1" si="1"/>
        <v>#NAME?</v>
      </c>
    </row>
    <row r="20" spans="1:23" ht="12.75" x14ac:dyDescent="0.2">
      <c r="A20" s="196" t="s">
        <v>270</v>
      </c>
      <c r="B20" s="195" t="s">
        <v>228</v>
      </c>
      <c r="C20" s="447" t="s">
        <v>117</v>
      </c>
      <c r="D20" s="194" t="s">
        <v>116</v>
      </c>
      <c r="E20" s="194" t="s">
        <v>268</v>
      </c>
      <c r="F20" s="195" t="s">
        <v>970</v>
      </c>
      <c r="G20" s="197" t="str">
        <f t="shared" si="2"/>
        <v>National Goal (%)</v>
      </c>
      <c r="H20" s="197" t="s">
        <v>545</v>
      </c>
      <c r="I20" s="446" t="s">
        <v>986</v>
      </c>
      <c r="J20" s="197" t="str">
        <f t="shared" si="3"/>
        <v>National Goal (n)</v>
      </c>
      <c r="K20" s="197" t="str">
        <f t="shared" si="4"/>
        <v>National Goal (n) estimated as National Goal (%) * denominator / 100, rounded up to nearest whole number</v>
      </c>
      <c r="L20" s="202" t="s">
        <v>689</v>
      </c>
      <c r="M20" s="197" t="s">
        <v>617</v>
      </c>
      <c r="N20" s="205" t="s">
        <v>57</v>
      </c>
      <c r="O20" s="205">
        <v>2</v>
      </c>
      <c r="P20" s="205" t="s">
        <v>116</v>
      </c>
      <c r="Q20" s="206">
        <v>2</v>
      </c>
      <c r="S20" s="195" t="s">
        <v>334</v>
      </c>
      <c r="T20" s="197" t="s">
        <v>355</v>
      </c>
      <c r="U20" s="197" t="s">
        <v>372</v>
      </c>
      <c r="V20" s="291" t="s">
        <v>596</v>
      </c>
      <c r="W20" s="197" t="e">
        <f t="shared" ca="1" si="1"/>
        <v>#NAME?</v>
      </c>
    </row>
    <row r="21" spans="1:23" ht="12.75" x14ac:dyDescent="0.2">
      <c r="A21" s="196" t="s">
        <v>483</v>
      </c>
      <c r="B21" s="195" t="s">
        <v>486</v>
      </c>
      <c r="C21" s="447" t="s">
        <v>490</v>
      </c>
      <c r="D21" s="194" t="s">
        <v>116</v>
      </c>
      <c r="E21" s="195"/>
      <c r="F21" s="195" t="s">
        <v>1033</v>
      </c>
      <c r="G21" s="197" t="str">
        <f t="shared" si="2"/>
        <v/>
      </c>
      <c r="H21" s="197" t="s">
        <v>544</v>
      </c>
      <c r="I21" s="446" t="s">
        <v>985</v>
      </c>
      <c r="J21" s="197" t="str">
        <f t="shared" si="3"/>
        <v/>
      </c>
      <c r="K21" s="197" t="str">
        <f t="shared" si="4"/>
        <v/>
      </c>
      <c r="L21" s="202" t="s">
        <v>690</v>
      </c>
      <c r="M21" s="197" t="s">
        <v>618</v>
      </c>
      <c r="N21" s="205" t="s">
        <v>57</v>
      </c>
      <c r="O21" s="205">
        <v>2</v>
      </c>
      <c r="P21" s="205" t="s">
        <v>116</v>
      </c>
      <c r="Q21" s="206">
        <v>2</v>
      </c>
      <c r="S21" s="195" t="s">
        <v>333</v>
      </c>
      <c r="T21" s="197" t="s">
        <v>354</v>
      </c>
      <c r="U21" s="197" t="s">
        <v>371</v>
      </c>
      <c r="V21" s="291" t="s">
        <v>597</v>
      </c>
      <c r="W21" s="197" t="e">
        <f t="shared" ca="1" si="1"/>
        <v>#NAME?</v>
      </c>
    </row>
    <row r="22" spans="1:23" ht="12.75" x14ac:dyDescent="0.2">
      <c r="A22" s="196" t="s">
        <v>484</v>
      </c>
      <c r="B22" s="195" t="s">
        <v>487</v>
      </c>
      <c r="C22" s="447" t="s">
        <v>491</v>
      </c>
      <c r="D22" s="194" t="s">
        <v>116</v>
      </c>
      <c r="E22" s="195"/>
      <c r="F22" s="195" t="s">
        <v>1034</v>
      </c>
      <c r="G22" s="197" t="str">
        <f t="shared" si="2"/>
        <v/>
      </c>
      <c r="H22" s="197" t="s">
        <v>545</v>
      </c>
      <c r="I22" s="446" t="s">
        <v>986</v>
      </c>
      <c r="J22" s="197" t="str">
        <f t="shared" si="3"/>
        <v/>
      </c>
      <c r="K22" s="197" t="str">
        <f t="shared" si="4"/>
        <v/>
      </c>
      <c r="L22" s="202" t="s">
        <v>690</v>
      </c>
      <c r="M22" s="197" t="s">
        <v>618</v>
      </c>
      <c r="N22" s="205" t="s">
        <v>57</v>
      </c>
      <c r="O22" s="205">
        <v>2</v>
      </c>
      <c r="P22" s="205" t="s">
        <v>116</v>
      </c>
      <c r="Q22" s="206">
        <v>2</v>
      </c>
      <c r="S22" s="195" t="s">
        <v>334</v>
      </c>
      <c r="T22" s="197" t="s">
        <v>355</v>
      </c>
      <c r="U22" s="197" t="s">
        <v>372</v>
      </c>
      <c r="V22" s="291" t="s">
        <v>597</v>
      </c>
      <c r="W22" s="197" t="e">
        <f t="shared" ca="1" si="1"/>
        <v>#NAME?</v>
      </c>
    </row>
    <row r="23" spans="1:23" ht="12.75" x14ac:dyDescent="0.2">
      <c r="A23" s="196" t="s">
        <v>423</v>
      </c>
      <c r="B23" s="195" t="s">
        <v>461</v>
      </c>
      <c r="C23" s="447" t="s">
        <v>463</v>
      </c>
      <c r="D23" s="194" t="s">
        <v>116</v>
      </c>
      <c r="E23" s="194" t="s">
        <v>268</v>
      </c>
      <c r="F23" s="195" t="s">
        <v>465</v>
      </c>
      <c r="G23" s="197" t="str">
        <f t="shared" si="2"/>
        <v>National Goal (%)</v>
      </c>
      <c r="H23" s="197" t="s">
        <v>429</v>
      </c>
      <c r="I23" s="446" t="s">
        <v>466</v>
      </c>
      <c r="J23" s="197" t="str">
        <f t="shared" si="3"/>
        <v>National Goal (n)</v>
      </c>
      <c r="K23" s="197" t="str">
        <f t="shared" si="4"/>
        <v>National Goal (n) estimated as National Goal (%) * denominator / 100, rounded up to nearest whole number</v>
      </c>
      <c r="L23" s="202" t="s">
        <v>691</v>
      </c>
      <c r="M23" s="197" t="s">
        <v>619</v>
      </c>
      <c r="N23" s="205" t="s">
        <v>57</v>
      </c>
      <c r="O23" s="205">
        <v>2</v>
      </c>
      <c r="P23" s="205" t="s">
        <v>116</v>
      </c>
      <c r="Q23" s="206">
        <v>2</v>
      </c>
      <c r="S23" s="195" t="s">
        <v>430</v>
      </c>
      <c r="T23" s="197" t="s">
        <v>431</v>
      </c>
      <c r="U23" s="197" t="s">
        <v>467</v>
      </c>
      <c r="V23" s="291" t="s">
        <v>598</v>
      </c>
      <c r="W23" s="197" t="e">
        <f t="shared" ca="1" si="1"/>
        <v>#NAME?</v>
      </c>
    </row>
    <row r="24" spans="1:23" ht="12.75" x14ac:dyDescent="0.2">
      <c r="A24" s="192" t="s">
        <v>424</v>
      </c>
      <c r="B24" s="195" t="s">
        <v>462</v>
      </c>
      <c r="C24" s="447" t="s">
        <v>464</v>
      </c>
      <c r="D24" s="194" t="s">
        <v>116</v>
      </c>
      <c r="E24" s="194" t="s">
        <v>268</v>
      </c>
      <c r="F24" s="195" t="s">
        <v>480</v>
      </c>
      <c r="G24" s="197" t="str">
        <f t="shared" si="2"/>
        <v>National Goal (%)</v>
      </c>
      <c r="H24" s="197" t="s">
        <v>466</v>
      </c>
      <c r="I24" s="450" t="s">
        <v>468</v>
      </c>
      <c r="J24" s="197" t="str">
        <f t="shared" si="3"/>
        <v>National Goal (n)</v>
      </c>
      <c r="K24" s="197" t="str">
        <f t="shared" si="4"/>
        <v>National Goal (n) estimated as National Goal (%) * denominator / 100, rounded up to nearest whole number</v>
      </c>
      <c r="L24" s="202" t="s">
        <v>691</v>
      </c>
      <c r="M24" s="197" t="s">
        <v>619</v>
      </c>
      <c r="N24" s="205" t="s">
        <v>57</v>
      </c>
      <c r="O24" s="205">
        <v>2</v>
      </c>
      <c r="P24" s="205" t="s">
        <v>116</v>
      </c>
      <c r="Q24" s="206">
        <v>2</v>
      </c>
      <c r="S24" s="195" t="s">
        <v>469</v>
      </c>
      <c r="T24" s="197" t="s">
        <v>467</v>
      </c>
      <c r="U24" s="195" t="s">
        <v>470</v>
      </c>
      <c r="V24" s="291" t="s">
        <v>598</v>
      </c>
      <c r="W24" s="197" t="e">
        <f t="shared" ca="1" si="1"/>
        <v>#NAME?</v>
      </c>
    </row>
    <row r="25" spans="1:23" ht="12.75" x14ac:dyDescent="0.2">
      <c r="A25" s="196" t="s">
        <v>471</v>
      </c>
      <c r="B25" s="195" t="s">
        <v>473</v>
      </c>
      <c r="C25" s="447" t="s">
        <v>474</v>
      </c>
      <c r="D25" s="194" t="s">
        <v>116</v>
      </c>
      <c r="E25" s="194"/>
      <c r="F25" s="195" t="s">
        <v>465</v>
      </c>
      <c r="G25" s="197" t="str">
        <f t="shared" si="2"/>
        <v/>
      </c>
      <c r="H25" s="197" t="s">
        <v>429</v>
      </c>
      <c r="I25" s="446" t="s">
        <v>466</v>
      </c>
      <c r="L25" s="202" t="s">
        <v>692</v>
      </c>
      <c r="M25" s="197" t="s">
        <v>620</v>
      </c>
      <c r="N25" s="205" t="s">
        <v>57</v>
      </c>
      <c r="O25" s="205">
        <v>2</v>
      </c>
      <c r="P25" s="205" t="s">
        <v>116</v>
      </c>
      <c r="Q25" s="206">
        <v>2</v>
      </c>
      <c r="S25" s="195" t="s">
        <v>430</v>
      </c>
      <c r="T25" s="197" t="s">
        <v>431</v>
      </c>
      <c r="U25" s="197" t="s">
        <v>467</v>
      </c>
      <c r="V25" s="291" t="s">
        <v>599</v>
      </c>
      <c r="W25" s="197" t="e">
        <f t="shared" ca="1" si="1"/>
        <v>#NAME?</v>
      </c>
    </row>
    <row r="26" spans="1:23" ht="12.75" x14ac:dyDescent="0.2">
      <c r="A26" s="192" t="s">
        <v>472</v>
      </c>
      <c r="B26" s="195" t="s">
        <v>475</v>
      </c>
      <c r="C26" s="447" t="s">
        <v>476</v>
      </c>
      <c r="D26" s="194" t="s">
        <v>116</v>
      </c>
      <c r="E26" s="194"/>
      <c r="F26" s="195" t="s">
        <v>480</v>
      </c>
      <c r="G26" s="197" t="str">
        <f t="shared" si="2"/>
        <v/>
      </c>
      <c r="H26" s="197" t="s">
        <v>466</v>
      </c>
      <c r="I26" s="450" t="s">
        <v>468</v>
      </c>
      <c r="L26" s="202" t="s">
        <v>692</v>
      </c>
      <c r="M26" s="197" t="s">
        <v>620</v>
      </c>
      <c r="N26" s="205" t="s">
        <v>57</v>
      </c>
      <c r="O26" s="205">
        <v>2</v>
      </c>
      <c r="P26" s="205" t="s">
        <v>116</v>
      </c>
      <c r="Q26" s="206">
        <v>2</v>
      </c>
      <c r="S26" s="195" t="s">
        <v>469</v>
      </c>
      <c r="T26" s="197" t="s">
        <v>467</v>
      </c>
      <c r="U26" s="195" t="s">
        <v>470</v>
      </c>
      <c r="V26" s="291" t="s">
        <v>599</v>
      </c>
      <c r="W26" s="197" t="e">
        <f t="shared" ca="1" si="1"/>
        <v>#NAME?</v>
      </c>
    </row>
    <row r="27" spans="1:23" ht="12.75" x14ac:dyDescent="0.2">
      <c r="A27" s="192" t="s">
        <v>271</v>
      </c>
      <c r="B27" s="195" t="s">
        <v>72</v>
      </c>
      <c r="C27" s="447" t="s">
        <v>118</v>
      </c>
      <c r="D27" s="194" t="s">
        <v>116</v>
      </c>
      <c r="E27" s="195"/>
      <c r="F27" s="195" t="s">
        <v>960</v>
      </c>
      <c r="G27" s="197" t="str">
        <f t="shared" si="2"/>
        <v/>
      </c>
      <c r="H27" s="197" t="s">
        <v>961</v>
      </c>
      <c r="I27" s="450" t="s">
        <v>962</v>
      </c>
      <c r="J27" s="197" t="str">
        <f t="shared" si="3"/>
        <v/>
      </c>
      <c r="K27" s="197" t="str">
        <f t="shared" si="4"/>
        <v/>
      </c>
      <c r="L27" s="202" t="s">
        <v>693</v>
      </c>
      <c r="M27" s="197" t="s">
        <v>621</v>
      </c>
      <c r="N27" s="205" t="s">
        <v>57</v>
      </c>
      <c r="O27" s="205">
        <v>2</v>
      </c>
      <c r="P27" s="205" t="s">
        <v>116</v>
      </c>
      <c r="Q27" s="206">
        <v>2</v>
      </c>
      <c r="S27" s="195" t="s">
        <v>331</v>
      </c>
      <c r="T27" s="197" t="s">
        <v>356</v>
      </c>
      <c r="U27" s="197" t="s">
        <v>373</v>
      </c>
      <c r="V27" s="291" t="s">
        <v>600</v>
      </c>
      <c r="W27" s="197" t="e">
        <f t="shared" ca="1" si="1"/>
        <v>#NAME?</v>
      </c>
    </row>
    <row r="28" spans="1:23" ht="12.75" x14ac:dyDescent="0.2">
      <c r="A28" s="192" t="s">
        <v>272</v>
      </c>
      <c r="B28" s="195" t="s">
        <v>163</v>
      </c>
      <c r="C28" s="447" t="s">
        <v>119</v>
      </c>
      <c r="D28" s="194" t="s">
        <v>116</v>
      </c>
      <c r="E28" s="195"/>
      <c r="F28" s="195" t="s">
        <v>963</v>
      </c>
      <c r="G28" s="197" t="str">
        <f t="shared" si="2"/>
        <v/>
      </c>
      <c r="H28" s="197" t="s">
        <v>961</v>
      </c>
      <c r="I28" s="450" t="s">
        <v>964</v>
      </c>
      <c r="J28" s="197" t="str">
        <f t="shared" si="3"/>
        <v/>
      </c>
      <c r="K28" s="197" t="str">
        <f t="shared" si="4"/>
        <v/>
      </c>
      <c r="L28" s="202" t="s">
        <v>693</v>
      </c>
      <c r="M28" s="197" t="s">
        <v>621</v>
      </c>
      <c r="N28" s="205" t="s">
        <v>57</v>
      </c>
      <c r="O28" s="205">
        <v>2</v>
      </c>
      <c r="P28" s="205" t="s">
        <v>116</v>
      </c>
      <c r="Q28" s="206">
        <v>2</v>
      </c>
      <c r="S28" s="195" t="s">
        <v>332</v>
      </c>
      <c r="T28" s="197" t="s">
        <v>356</v>
      </c>
      <c r="U28" s="197" t="s">
        <v>374</v>
      </c>
      <c r="V28" s="291" t="s">
        <v>600</v>
      </c>
      <c r="W28" s="197" t="e">
        <f t="shared" ca="1" si="1"/>
        <v>#NAME?</v>
      </c>
    </row>
    <row r="29" spans="1:23" ht="12.75" x14ac:dyDescent="0.2">
      <c r="A29" s="192" t="s">
        <v>273</v>
      </c>
      <c r="B29" s="195" t="s">
        <v>558</v>
      </c>
      <c r="C29" s="447" t="s">
        <v>559</v>
      </c>
      <c r="D29" s="194" t="s">
        <v>116</v>
      </c>
      <c r="E29" s="195"/>
      <c r="F29" s="195" t="s">
        <v>560</v>
      </c>
      <c r="G29" s="197" t="str">
        <f t="shared" si="2"/>
        <v/>
      </c>
      <c r="H29" s="197" t="s">
        <v>396</v>
      </c>
      <c r="I29" s="450" t="s">
        <v>561</v>
      </c>
      <c r="J29" s="197" t="str">
        <f t="shared" si="3"/>
        <v/>
      </c>
      <c r="K29" s="197" t="str">
        <f t="shared" si="4"/>
        <v/>
      </c>
      <c r="L29" s="202" t="s">
        <v>694</v>
      </c>
      <c r="M29" s="197" t="s">
        <v>622</v>
      </c>
      <c r="N29" s="205" t="s">
        <v>57</v>
      </c>
      <c r="O29" s="205">
        <v>2</v>
      </c>
      <c r="P29" s="205" t="s">
        <v>116</v>
      </c>
      <c r="Q29" s="206">
        <v>2</v>
      </c>
      <c r="S29" s="195" t="s">
        <v>562</v>
      </c>
      <c r="T29" s="197" t="s">
        <v>580</v>
      </c>
      <c r="U29" s="195" t="s">
        <v>562</v>
      </c>
      <c r="V29" s="291" t="s">
        <v>672</v>
      </c>
      <c r="W29" s="197" t="e">
        <f t="shared" ca="1" si="1"/>
        <v>#NAME?</v>
      </c>
    </row>
    <row r="30" spans="1:23" ht="12.75" x14ac:dyDescent="0.2">
      <c r="A30" s="192" t="s">
        <v>274</v>
      </c>
      <c r="B30" s="195" t="s">
        <v>190</v>
      </c>
      <c r="C30" s="447" t="s">
        <v>127</v>
      </c>
      <c r="D30" s="194" t="s">
        <v>116</v>
      </c>
      <c r="E30" s="195"/>
      <c r="F30" s="195" t="s">
        <v>379</v>
      </c>
      <c r="G30" s="197" t="str">
        <f t="shared" si="2"/>
        <v/>
      </c>
      <c r="H30" s="197" t="s">
        <v>396</v>
      </c>
      <c r="I30" s="450" t="s">
        <v>387</v>
      </c>
      <c r="J30" s="197" t="str">
        <f t="shared" si="3"/>
        <v/>
      </c>
      <c r="K30" s="197" t="str">
        <f t="shared" si="4"/>
        <v/>
      </c>
      <c r="L30" s="202" t="s">
        <v>695</v>
      </c>
      <c r="M30" s="197" t="s">
        <v>622</v>
      </c>
      <c r="N30" s="205" t="s">
        <v>55</v>
      </c>
      <c r="O30" s="205">
        <v>4</v>
      </c>
      <c r="P30" s="205" t="s">
        <v>116</v>
      </c>
      <c r="Q30" s="206">
        <v>4</v>
      </c>
      <c r="S30" s="195" t="s">
        <v>335</v>
      </c>
      <c r="T30" s="197" t="s">
        <v>580</v>
      </c>
      <c r="U30" s="195" t="s">
        <v>335</v>
      </c>
      <c r="V30" s="291" t="s">
        <v>672</v>
      </c>
      <c r="W30" s="197" t="e">
        <f t="shared" ca="1" si="1"/>
        <v>#NAME?</v>
      </c>
    </row>
    <row r="31" spans="1:23" ht="12.75" x14ac:dyDescent="0.2">
      <c r="A31" s="192" t="s">
        <v>275</v>
      </c>
      <c r="B31" s="195" t="s">
        <v>192</v>
      </c>
      <c r="C31" s="447" t="s">
        <v>128</v>
      </c>
      <c r="D31" s="194" t="s">
        <v>116</v>
      </c>
      <c r="E31" s="195"/>
      <c r="F31" s="195" t="s">
        <v>380</v>
      </c>
      <c r="G31" s="197" t="str">
        <f t="shared" si="2"/>
        <v/>
      </c>
      <c r="H31" s="197" t="s">
        <v>396</v>
      </c>
      <c r="I31" s="450" t="s">
        <v>388</v>
      </c>
      <c r="J31" s="197" t="str">
        <f t="shared" si="3"/>
        <v/>
      </c>
      <c r="K31" s="197" t="str">
        <f t="shared" si="4"/>
        <v/>
      </c>
      <c r="L31" s="202" t="s">
        <v>695</v>
      </c>
      <c r="M31" s="197" t="s">
        <v>622</v>
      </c>
      <c r="N31" s="205" t="s">
        <v>55</v>
      </c>
      <c r="O31" s="205">
        <v>4</v>
      </c>
      <c r="P31" s="205" t="s">
        <v>116</v>
      </c>
      <c r="Q31" s="206">
        <v>4</v>
      </c>
      <c r="S31" s="195" t="s">
        <v>346</v>
      </c>
      <c r="T31" s="197" t="s">
        <v>580</v>
      </c>
      <c r="U31" s="195" t="s">
        <v>346</v>
      </c>
      <c r="V31" s="291" t="s">
        <v>672</v>
      </c>
      <c r="W31" s="197" t="e">
        <f t="shared" ca="1" si="1"/>
        <v>#NAME?</v>
      </c>
    </row>
    <row r="32" spans="1:23" ht="12.75" x14ac:dyDescent="0.2">
      <c r="A32" s="192" t="s">
        <v>276</v>
      </c>
      <c r="B32" s="195" t="s">
        <v>191</v>
      </c>
      <c r="C32" s="447" t="s">
        <v>129</v>
      </c>
      <c r="D32" s="194" t="s">
        <v>116</v>
      </c>
      <c r="E32" s="195"/>
      <c r="F32" s="195" t="s">
        <v>381</v>
      </c>
      <c r="G32" s="197" t="str">
        <f t="shared" si="2"/>
        <v/>
      </c>
      <c r="H32" s="197" t="s">
        <v>396</v>
      </c>
      <c r="I32" s="450" t="s">
        <v>389</v>
      </c>
      <c r="J32" s="197" t="str">
        <f t="shared" si="3"/>
        <v/>
      </c>
      <c r="K32" s="197" t="str">
        <f t="shared" si="4"/>
        <v/>
      </c>
      <c r="L32" s="202" t="s">
        <v>695</v>
      </c>
      <c r="M32" s="197" t="s">
        <v>622</v>
      </c>
      <c r="N32" s="205" t="s">
        <v>53</v>
      </c>
      <c r="O32" s="205">
        <v>1</v>
      </c>
      <c r="P32" s="205" t="s">
        <v>116</v>
      </c>
      <c r="Q32" s="206" t="s">
        <v>404</v>
      </c>
      <c r="S32" s="195" t="s">
        <v>336</v>
      </c>
      <c r="T32" s="197" t="s">
        <v>580</v>
      </c>
      <c r="U32" s="195" t="s">
        <v>336</v>
      </c>
      <c r="V32" s="291" t="s">
        <v>672</v>
      </c>
      <c r="W32" s="197" t="e">
        <f t="shared" ca="1" si="1"/>
        <v>#NAME?</v>
      </c>
    </row>
    <row r="33" spans="1:23" ht="12.75" x14ac:dyDescent="0.2">
      <c r="A33" s="192" t="s">
        <v>277</v>
      </c>
      <c r="B33" s="195" t="s">
        <v>193</v>
      </c>
      <c r="C33" s="447" t="s">
        <v>130</v>
      </c>
      <c r="D33" s="194" t="s">
        <v>116</v>
      </c>
      <c r="E33" s="195"/>
      <c r="F33" s="195" t="s">
        <v>382</v>
      </c>
      <c r="G33" s="197" t="str">
        <f t="shared" si="2"/>
        <v/>
      </c>
      <c r="H33" s="197" t="s">
        <v>396</v>
      </c>
      <c r="I33" s="450" t="s">
        <v>390</v>
      </c>
      <c r="J33" s="197" t="str">
        <f t="shared" si="3"/>
        <v/>
      </c>
      <c r="K33" s="197" t="str">
        <f t="shared" si="4"/>
        <v/>
      </c>
      <c r="L33" s="202" t="s">
        <v>695</v>
      </c>
      <c r="M33" s="197" t="s">
        <v>622</v>
      </c>
      <c r="N33" s="205" t="s">
        <v>55</v>
      </c>
      <c r="O33" s="205">
        <v>4</v>
      </c>
      <c r="P33" s="205" t="s">
        <v>116</v>
      </c>
      <c r="Q33" s="206">
        <v>4</v>
      </c>
      <c r="S33" s="195" t="s">
        <v>337</v>
      </c>
      <c r="T33" s="197" t="s">
        <v>580</v>
      </c>
      <c r="U33" s="195" t="s">
        <v>337</v>
      </c>
      <c r="V33" s="291" t="s">
        <v>672</v>
      </c>
      <c r="W33" s="197" t="e">
        <f t="shared" ca="1" si="1"/>
        <v>#NAME?</v>
      </c>
    </row>
    <row r="34" spans="1:23" ht="12.75" x14ac:dyDescent="0.2">
      <c r="A34" s="192" t="s">
        <v>278</v>
      </c>
      <c r="B34" s="195" t="s">
        <v>565</v>
      </c>
      <c r="C34" s="447" t="s">
        <v>570</v>
      </c>
      <c r="D34" s="194" t="s">
        <v>116</v>
      </c>
      <c r="E34" s="195"/>
      <c r="F34" s="195" t="s">
        <v>972</v>
      </c>
      <c r="G34" s="197" t="str">
        <f t="shared" si="2"/>
        <v/>
      </c>
      <c r="H34" s="197" t="s">
        <v>396</v>
      </c>
      <c r="I34" s="450" t="s">
        <v>973</v>
      </c>
      <c r="J34" s="197" t="str">
        <f t="shared" si="3"/>
        <v/>
      </c>
      <c r="K34" s="197" t="str">
        <f t="shared" si="4"/>
        <v/>
      </c>
      <c r="L34" s="202" t="s">
        <v>695</v>
      </c>
      <c r="M34" s="197" t="s">
        <v>622</v>
      </c>
      <c r="N34" s="205" t="s">
        <v>57</v>
      </c>
      <c r="O34" s="205">
        <v>2</v>
      </c>
      <c r="P34" s="205" t="s">
        <v>116</v>
      </c>
      <c r="Q34" s="206">
        <v>2</v>
      </c>
      <c r="S34" s="195" t="s">
        <v>575</v>
      </c>
      <c r="T34" s="197" t="s">
        <v>580</v>
      </c>
      <c r="U34" s="195" t="s">
        <v>575</v>
      </c>
      <c r="V34" s="291" t="s">
        <v>673</v>
      </c>
      <c r="W34" s="197" t="e">
        <f t="shared" ca="1" si="1"/>
        <v>#NAME?</v>
      </c>
    </row>
    <row r="35" spans="1:23" ht="12.75" x14ac:dyDescent="0.2">
      <c r="A35" s="192" t="s">
        <v>279</v>
      </c>
      <c r="B35" s="195" t="s">
        <v>566</v>
      </c>
      <c r="C35" s="447" t="s">
        <v>571</v>
      </c>
      <c r="D35" s="194" t="s">
        <v>116</v>
      </c>
      <c r="E35" s="195"/>
      <c r="F35" s="195" t="s">
        <v>974</v>
      </c>
      <c r="G35" s="197" t="str">
        <f t="shared" si="2"/>
        <v/>
      </c>
      <c r="H35" s="197" t="s">
        <v>396</v>
      </c>
      <c r="I35" s="450" t="s">
        <v>975</v>
      </c>
      <c r="J35" s="197" t="str">
        <f t="shared" si="3"/>
        <v/>
      </c>
      <c r="K35" s="197" t="str">
        <f t="shared" si="4"/>
        <v/>
      </c>
      <c r="L35" s="202" t="s">
        <v>695</v>
      </c>
      <c r="M35" s="197" t="s">
        <v>622</v>
      </c>
      <c r="N35" s="205" t="s">
        <v>55</v>
      </c>
      <c r="O35" s="205">
        <v>4</v>
      </c>
      <c r="P35" s="205" t="s">
        <v>116</v>
      </c>
      <c r="Q35" s="206">
        <v>4</v>
      </c>
      <c r="S35" s="195" t="s">
        <v>576</v>
      </c>
      <c r="T35" s="197" t="s">
        <v>580</v>
      </c>
      <c r="U35" s="195" t="s">
        <v>576</v>
      </c>
      <c r="V35" s="291" t="s">
        <v>673</v>
      </c>
      <c r="W35" s="197" t="e">
        <f t="shared" ca="1" si="1"/>
        <v>#NAME?</v>
      </c>
    </row>
    <row r="36" spans="1:23" ht="12.75" x14ac:dyDescent="0.2">
      <c r="A36" s="192" t="s">
        <v>280</v>
      </c>
      <c r="B36" s="195" t="s">
        <v>567</v>
      </c>
      <c r="C36" s="447" t="s">
        <v>572</v>
      </c>
      <c r="D36" s="194" t="s">
        <v>116</v>
      </c>
      <c r="E36" s="195"/>
      <c r="F36" s="195" t="s">
        <v>976</v>
      </c>
      <c r="G36" s="197" t="str">
        <f t="shared" si="2"/>
        <v/>
      </c>
      <c r="H36" s="197" t="s">
        <v>396</v>
      </c>
      <c r="I36" s="450" t="s">
        <v>977</v>
      </c>
      <c r="J36" s="197" t="str">
        <f t="shared" si="3"/>
        <v/>
      </c>
      <c r="K36" s="197" t="str">
        <f t="shared" si="4"/>
        <v/>
      </c>
      <c r="L36" s="202" t="s">
        <v>695</v>
      </c>
      <c r="M36" s="197" t="s">
        <v>622</v>
      </c>
      <c r="N36" s="205" t="s">
        <v>55</v>
      </c>
      <c r="O36" s="205">
        <v>4</v>
      </c>
      <c r="P36" s="205" t="s">
        <v>116</v>
      </c>
      <c r="Q36" s="206">
        <v>4</v>
      </c>
      <c r="S36" s="195" t="s">
        <v>577</v>
      </c>
      <c r="T36" s="197" t="s">
        <v>580</v>
      </c>
      <c r="U36" s="195" t="s">
        <v>577</v>
      </c>
      <c r="V36" s="291" t="s">
        <v>673</v>
      </c>
      <c r="W36" s="197" t="e">
        <f t="shared" ca="1" si="1"/>
        <v>#NAME?</v>
      </c>
    </row>
    <row r="37" spans="1:23" ht="12.75" x14ac:dyDescent="0.2">
      <c r="A37" s="192" t="s">
        <v>281</v>
      </c>
      <c r="B37" s="195" t="s">
        <v>568</v>
      </c>
      <c r="C37" s="447" t="s">
        <v>573</v>
      </c>
      <c r="D37" s="194" t="s">
        <v>116</v>
      </c>
      <c r="E37" s="195"/>
      <c r="F37" s="195" t="s">
        <v>978</v>
      </c>
      <c r="G37" s="197" t="str">
        <f t="shared" si="2"/>
        <v/>
      </c>
      <c r="H37" s="197" t="s">
        <v>396</v>
      </c>
      <c r="I37" s="450" t="s">
        <v>979</v>
      </c>
      <c r="J37" s="197" t="str">
        <f t="shared" si="3"/>
        <v/>
      </c>
      <c r="K37" s="197" t="str">
        <f t="shared" si="4"/>
        <v/>
      </c>
      <c r="L37" s="202" t="s">
        <v>695</v>
      </c>
      <c r="M37" s="197" t="s">
        <v>622</v>
      </c>
      <c r="N37" s="205" t="s">
        <v>53</v>
      </c>
      <c r="O37" s="205">
        <v>1</v>
      </c>
      <c r="P37" s="205" t="s">
        <v>116</v>
      </c>
      <c r="Q37" s="206" t="s">
        <v>404</v>
      </c>
      <c r="S37" s="195" t="s">
        <v>578</v>
      </c>
      <c r="T37" s="197" t="s">
        <v>580</v>
      </c>
      <c r="U37" s="195" t="s">
        <v>578</v>
      </c>
      <c r="V37" s="291" t="s">
        <v>673</v>
      </c>
      <c r="W37" s="197" t="e">
        <f t="shared" ca="1" si="1"/>
        <v>#NAME?</v>
      </c>
    </row>
    <row r="38" spans="1:23" ht="12.75" x14ac:dyDescent="0.2">
      <c r="A38" s="192" t="s">
        <v>282</v>
      </c>
      <c r="B38" s="195" t="s">
        <v>569</v>
      </c>
      <c r="C38" s="447" t="s">
        <v>574</v>
      </c>
      <c r="D38" s="194" t="s">
        <v>116</v>
      </c>
      <c r="E38" s="195"/>
      <c r="F38" s="195" t="s">
        <v>980</v>
      </c>
      <c r="G38" s="197" t="str">
        <f t="shared" si="2"/>
        <v/>
      </c>
      <c r="H38" s="197" t="s">
        <v>396</v>
      </c>
      <c r="I38" s="450" t="s">
        <v>981</v>
      </c>
      <c r="J38" s="197" t="str">
        <f t="shared" si="3"/>
        <v/>
      </c>
      <c r="K38" s="197" t="str">
        <f t="shared" si="4"/>
        <v/>
      </c>
      <c r="L38" s="202" t="s">
        <v>695</v>
      </c>
      <c r="M38" s="197" t="s">
        <v>622</v>
      </c>
      <c r="N38" s="205" t="s">
        <v>55</v>
      </c>
      <c r="O38" s="205">
        <v>4</v>
      </c>
      <c r="P38" s="205" t="s">
        <v>116</v>
      </c>
      <c r="Q38" s="206">
        <v>4</v>
      </c>
      <c r="S38" s="195" t="s">
        <v>579</v>
      </c>
      <c r="T38" s="197" t="s">
        <v>580</v>
      </c>
      <c r="U38" s="195" t="s">
        <v>579</v>
      </c>
      <c r="V38" s="291" t="s">
        <v>673</v>
      </c>
      <c r="W38" s="197" t="e">
        <f t="shared" ca="1" si="1"/>
        <v>#NAME?</v>
      </c>
    </row>
    <row r="39" spans="1:23" ht="12.75" x14ac:dyDescent="0.2">
      <c r="A39" s="192" t="s">
        <v>535</v>
      </c>
      <c r="B39" s="195" t="s">
        <v>537</v>
      </c>
      <c r="C39" s="445" t="s">
        <v>538</v>
      </c>
      <c r="D39" s="194" t="s">
        <v>116</v>
      </c>
      <c r="E39" s="195"/>
      <c r="F39" s="195" t="s">
        <v>540</v>
      </c>
      <c r="G39" s="197" t="str">
        <f t="shared" si="2"/>
        <v/>
      </c>
      <c r="H39" s="197" t="s">
        <v>541</v>
      </c>
      <c r="I39" s="450" t="s">
        <v>542</v>
      </c>
      <c r="J39" s="197" t="str">
        <f t="shared" si="3"/>
        <v/>
      </c>
      <c r="K39" s="197" t="str">
        <f t="shared" si="4"/>
        <v/>
      </c>
      <c r="L39" s="202" t="s">
        <v>696</v>
      </c>
      <c r="M39" s="197" t="s">
        <v>623</v>
      </c>
      <c r="N39" s="205" t="s">
        <v>53</v>
      </c>
      <c r="O39" s="205">
        <v>4</v>
      </c>
      <c r="P39" s="205" t="s">
        <v>116</v>
      </c>
      <c r="Q39" s="206">
        <v>4</v>
      </c>
      <c r="S39" s="195" t="s">
        <v>540</v>
      </c>
      <c r="T39" s="197" t="s">
        <v>541</v>
      </c>
      <c r="U39" s="195" t="s">
        <v>542</v>
      </c>
      <c r="V39" s="291" t="s">
        <v>601</v>
      </c>
      <c r="W39" s="197" t="e">
        <f t="shared" ca="1" si="1"/>
        <v>#NAME?</v>
      </c>
    </row>
    <row r="40" spans="1:23" ht="12.75" x14ac:dyDescent="0.2">
      <c r="A40" s="192"/>
      <c r="B40" s="195" t="s">
        <v>55</v>
      </c>
      <c r="C40" s="445" t="s">
        <v>55</v>
      </c>
      <c r="D40" s="195" t="s">
        <v>55</v>
      </c>
      <c r="E40" s="195"/>
      <c r="F40" s="195" t="s">
        <v>55</v>
      </c>
      <c r="G40" s="197" t="str">
        <f t="shared" si="2"/>
        <v/>
      </c>
      <c r="H40" s="195" t="s">
        <v>55</v>
      </c>
      <c r="I40" s="450" t="s">
        <v>55</v>
      </c>
      <c r="J40" s="197" t="str">
        <f t="shared" si="3"/>
        <v/>
      </c>
      <c r="K40" s="197" t="str">
        <f t="shared" si="4"/>
        <v/>
      </c>
      <c r="L40" s="202" t="s">
        <v>697</v>
      </c>
      <c r="M40" s="197" t="s">
        <v>624</v>
      </c>
      <c r="N40" s="205" t="s">
        <v>55</v>
      </c>
      <c r="O40" s="205">
        <v>4</v>
      </c>
      <c r="P40" s="205" t="s">
        <v>55</v>
      </c>
      <c r="Q40" s="203"/>
      <c r="S40" s="195" t="s">
        <v>55</v>
      </c>
      <c r="T40" s="195" t="s">
        <v>55</v>
      </c>
      <c r="U40" s="195" t="s">
        <v>55</v>
      </c>
      <c r="V40" s="291" t="s">
        <v>602</v>
      </c>
      <c r="W40" s="197" t="e">
        <f t="shared" ca="1" si="1"/>
        <v>#NAME?</v>
      </c>
    </row>
    <row r="41" spans="1:23" ht="12.75" x14ac:dyDescent="0.2">
      <c r="A41" s="192"/>
      <c r="B41" s="195" t="s">
        <v>55</v>
      </c>
      <c r="C41" s="445" t="s">
        <v>55</v>
      </c>
      <c r="D41" s="195" t="s">
        <v>55</v>
      </c>
      <c r="E41" s="195"/>
      <c r="F41" s="195" t="s">
        <v>55</v>
      </c>
      <c r="G41" s="197" t="str">
        <f t="shared" si="2"/>
        <v/>
      </c>
      <c r="H41" s="195" t="s">
        <v>55</v>
      </c>
      <c r="I41" s="450" t="s">
        <v>55</v>
      </c>
      <c r="J41" s="197" t="str">
        <f t="shared" si="3"/>
        <v/>
      </c>
      <c r="K41" s="197" t="str">
        <f t="shared" si="4"/>
        <v/>
      </c>
      <c r="L41" s="202" t="s">
        <v>697</v>
      </c>
      <c r="M41" s="197" t="s">
        <v>624</v>
      </c>
      <c r="N41" s="205" t="s">
        <v>55</v>
      </c>
      <c r="O41" s="205">
        <v>4</v>
      </c>
      <c r="P41" s="205" t="s">
        <v>55</v>
      </c>
      <c r="Q41" s="203"/>
      <c r="S41" s="195" t="s">
        <v>55</v>
      </c>
      <c r="T41" s="195" t="s">
        <v>55</v>
      </c>
      <c r="U41" s="195" t="s">
        <v>55</v>
      </c>
      <c r="V41" s="291" t="s">
        <v>602</v>
      </c>
      <c r="W41" s="197" t="e">
        <f t="shared" ca="1" si="1"/>
        <v>#NAME?</v>
      </c>
    </row>
    <row r="42" spans="1:23" ht="12.75" x14ac:dyDescent="0.2">
      <c r="A42" s="196" t="s">
        <v>283</v>
      </c>
      <c r="B42" s="195" t="s">
        <v>197</v>
      </c>
      <c r="C42" s="447" t="s">
        <v>0</v>
      </c>
      <c r="D42" s="194" t="s">
        <v>116</v>
      </c>
      <c r="E42" s="195"/>
      <c r="F42" s="195" t="s">
        <v>383</v>
      </c>
      <c r="G42" s="197" t="str">
        <f t="shared" si="2"/>
        <v/>
      </c>
      <c r="H42" s="197" t="s">
        <v>397</v>
      </c>
      <c r="I42" s="450" t="s">
        <v>391</v>
      </c>
      <c r="J42" s="197" t="str">
        <f t="shared" si="3"/>
        <v/>
      </c>
      <c r="K42" s="197" t="str">
        <f t="shared" si="4"/>
        <v/>
      </c>
      <c r="L42" s="202" t="s">
        <v>698</v>
      </c>
      <c r="M42" s="197" t="s">
        <v>625</v>
      </c>
      <c r="N42" s="205" t="s">
        <v>57</v>
      </c>
      <c r="O42" s="205">
        <v>2</v>
      </c>
      <c r="P42" s="205" t="s">
        <v>116</v>
      </c>
      <c r="Q42" s="206">
        <v>2</v>
      </c>
      <c r="S42" s="195" t="s">
        <v>338</v>
      </c>
      <c r="T42" s="197" t="s">
        <v>358</v>
      </c>
      <c r="U42" s="195" t="s">
        <v>375</v>
      </c>
      <c r="V42" s="291" t="s">
        <v>603</v>
      </c>
      <c r="W42" s="197" t="e">
        <f t="shared" ca="1" si="1"/>
        <v>#NAME?</v>
      </c>
    </row>
    <row r="43" spans="1:23" ht="12.75" x14ac:dyDescent="0.2">
      <c r="A43" s="196" t="s">
        <v>284</v>
      </c>
      <c r="B43" s="195" t="s">
        <v>199</v>
      </c>
      <c r="C43" s="447" t="s">
        <v>198</v>
      </c>
      <c r="D43" s="194" t="s">
        <v>116</v>
      </c>
      <c r="E43" s="195"/>
      <c r="F43" s="195" t="s">
        <v>384</v>
      </c>
      <c r="G43" s="197" t="str">
        <f t="shared" si="2"/>
        <v/>
      </c>
      <c r="H43" s="197" t="s">
        <v>398</v>
      </c>
      <c r="I43" s="450" t="s">
        <v>392</v>
      </c>
      <c r="J43" s="197" t="str">
        <f t="shared" si="3"/>
        <v/>
      </c>
      <c r="K43" s="197" t="str">
        <f t="shared" si="4"/>
        <v/>
      </c>
      <c r="L43" s="202" t="s">
        <v>698</v>
      </c>
      <c r="M43" s="197" t="s">
        <v>625</v>
      </c>
      <c r="N43" s="205" t="s">
        <v>57</v>
      </c>
      <c r="O43" s="205">
        <v>2</v>
      </c>
      <c r="P43" s="205" t="s">
        <v>116</v>
      </c>
      <c r="Q43" s="206">
        <v>2</v>
      </c>
      <c r="S43" s="195" t="s">
        <v>339</v>
      </c>
      <c r="T43" s="197" t="s">
        <v>359</v>
      </c>
      <c r="U43" s="195" t="s">
        <v>376</v>
      </c>
      <c r="V43" s="291" t="s">
        <v>603</v>
      </c>
      <c r="W43" s="197" t="e">
        <f t="shared" ca="1" si="1"/>
        <v>#NAME?</v>
      </c>
    </row>
    <row r="44" spans="1:23" ht="12.75" x14ac:dyDescent="0.2">
      <c r="A44" s="196" t="s">
        <v>124</v>
      </c>
      <c r="B44" s="195" t="s">
        <v>110</v>
      </c>
      <c r="C44" s="447" t="s">
        <v>109</v>
      </c>
      <c r="D44" s="194" t="s">
        <v>116</v>
      </c>
      <c r="E44" s="195"/>
      <c r="F44" s="195" t="s">
        <v>1036</v>
      </c>
      <c r="G44" s="197" t="str">
        <f t="shared" si="2"/>
        <v/>
      </c>
      <c r="H44" s="197" t="s">
        <v>478</v>
      </c>
      <c r="I44" s="450" t="s">
        <v>393</v>
      </c>
      <c r="J44" s="197" t="str">
        <f t="shared" si="3"/>
        <v/>
      </c>
      <c r="K44" s="197" t="str">
        <f t="shared" si="4"/>
        <v/>
      </c>
      <c r="L44" s="202" t="s">
        <v>699</v>
      </c>
      <c r="M44" s="197" t="s">
        <v>626</v>
      </c>
      <c r="N44" s="205" t="s">
        <v>55</v>
      </c>
      <c r="O44" s="205">
        <v>4</v>
      </c>
      <c r="P44" s="205" t="s">
        <v>116</v>
      </c>
      <c r="Q44" s="206">
        <v>4</v>
      </c>
      <c r="S44" s="195" t="s">
        <v>340</v>
      </c>
      <c r="T44" s="197" t="s">
        <v>479</v>
      </c>
      <c r="U44" s="195" t="s">
        <v>377</v>
      </c>
      <c r="V44" s="291" t="s">
        <v>604</v>
      </c>
      <c r="W44" s="197" t="e">
        <f t="shared" ca="1" si="1"/>
        <v>#NAME?</v>
      </c>
    </row>
    <row r="45" spans="1:23" ht="12.75" x14ac:dyDescent="0.2">
      <c r="A45" s="191" t="s">
        <v>201</v>
      </c>
      <c r="B45" s="191" t="s">
        <v>202</v>
      </c>
      <c r="C45" s="447" t="s">
        <v>200</v>
      </c>
      <c r="D45" s="194" t="s">
        <v>116</v>
      </c>
      <c r="E45" s="195"/>
      <c r="F45" s="195" t="s">
        <v>385</v>
      </c>
      <c r="G45" s="197" t="str">
        <f t="shared" si="2"/>
        <v/>
      </c>
      <c r="H45" s="197" t="s">
        <v>399</v>
      </c>
      <c r="I45" s="450" t="s">
        <v>394</v>
      </c>
      <c r="J45" s="197" t="str">
        <f t="shared" si="3"/>
        <v/>
      </c>
      <c r="K45" s="197" t="str">
        <f t="shared" si="4"/>
        <v/>
      </c>
      <c r="L45" s="202" t="s">
        <v>700</v>
      </c>
      <c r="M45" s="197" t="s">
        <v>627</v>
      </c>
      <c r="N45" s="205" t="s">
        <v>55</v>
      </c>
      <c r="O45" s="205">
        <v>4</v>
      </c>
      <c r="P45" s="205" t="s">
        <v>116</v>
      </c>
      <c r="Q45" s="206">
        <v>4</v>
      </c>
      <c r="S45" s="195" t="s">
        <v>341</v>
      </c>
      <c r="T45" s="197" t="s">
        <v>360</v>
      </c>
      <c r="U45" s="195" t="s">
        <v>378</v>
      </c>
      <c r="V45" s="291" t="s">
        <v>605</v>
      </c>
      <c r="W45" s="197" t="e">
        <f t="shared" ca="1" si="1"/>
        <v>#NAME?</v>
      </c>
    </row>
    <row r="46" spans="1:23" ht="12.75" x14ac:dyDescent="0.2">
      <c r="A46" s="190" t="s">
        <v>285</v>
      </c>
      <c r="B46" s="195" t="s">
        <v>210</v>
      </c>
      <c r="C46" s="447" t="s">
        <v>218</v>
      </c>
      <c r="D46" s="194" t="s">
        <v>116</v>
      </c>
      <c r="E46" s="195"/>
      <c r="F46" s="195" t="s">
        <v>996</v>
      </c>
      <c r="G46" s="197" t="str">
        <f t="shared" si="2"/>
        <v/>
      </c>
      <c r="H46" s="197" t="s">
        <v>1032</v>
      </c>
      <c r="I46" s="450" t="s">
        <v>987</v>
      </c>
      <c r="J46" s="197" t="str">
        <f t="shared" si="3"/>
        <v/>
      </c>
      <c r="K46" s="197" t="str">
        <f t="shared" si="4"/>
        <v/>
      </c>
      <c r="L46" s="202" t="s">
        <v>701</v>
      </c>
      <c r="M46" s="197" t="s">
        <v>643</v>
      </c>
      <c r="N46" s="205" t="s">
        <v>55</v>
      </c>
      <c r="O46" s="205">
        <v>4</v>
      </c>
      <c r="P46" s="205" t="s">
        <v>116</v>
      </c>
      <c r="Q46" s="206">
        <v>4</v>
      </c>
      <c r="S46" s="195" t="s">
        <v>342</v>
      </c>
      <c r="V46" s="293" t="s">
        <v>606</v>
      </c>
      <c r="W46" s="197" t="e">
        <f t="shared" ca="1" si="1"/>
        <v>#NAME?</v>
      </c>
    </row>
    <row r="47" spans="1:23" ht="12.75" x14ac:dyDescent="0.2">
      <c r="A47" s="190" t="s">
        <v>286</v>
      </c>
      <c r="B47" s="195" t="s">
        <v>211</v>
      </c>
      <c r="C47" s="447" t="s">
        <v>219</v>
      </c>
      <c r="D47" s="194" t="s">
        <v>116</v>
      </c>
      <c r="E47" s="195"/>
      <c r="F47" s="195" t="s">
        <v>997</v>
      </c>
      <c r="G47" s="197" t="str">
        <f t="shared" si="2"/>
        <v/>
      </c>
      <c r="H47" s="197" t="s">
        <v>1032</v>
      </c>
      <c r="I47" s="450" t="s">
        <v>988</v>
      </c>
      <c r="J47" s="197" t="str">
        <f t="shared" si="3"/>
        <v/>
      </c>
      <c r="K47" s="197" t="str">
        <f t="shared" si="4"/>
        <v/>
      </c>
      <c r="L47" s="202" t="s">
        <v>701</v>
      </c>
      <c r="M47" s="197" t="s">
        <v>643</v>
      </c>
      <c r="N47" s="205" t="s">
        <v>55</v>
      </c>
      <c r="O47" s="205">
        <v>4</v>
      </c>
      <c r="P47" s="205" t="s">
        <v>116</v>
      </c>
      <c r="Q47" s="206">
        <v>4</v>
      </c>
      <c r="S47" s="195" t="s">
        <v>343</v>
      </c>
      <c r="V47" s="293" t="s">
        <v>606</v>
      </c>
      <c r="W47" s="197" t="e">
        <f t="shared" ca="1" si="1"/>
        <v>#NAME?</v>
      </c>
    </row>
    <row r="48" spans="1:23" ht="12.75" x14ac:dyDescent="0.2">
      <c r="A48" s="190" t="s">
        <v>287</v>
      </c>
      <c r="B48" s="195" t="s">
        <v>212</v>
      </c>
      <c r="C48" s="447" t="s">
        <v>220</v>
      </c>
      <c r="D48" s="194" t="s">
        <v>116</v>
      </c>
      <c r="E48" s="195"/>
      <c r="F48" s="195" t="s">
        <v>998</v>
      </c>
      <c r="G48" s="197" t="str">
        <f t="shared" si="2"/>
        <v/>
      </c>
      <c r="H48" s="197" t="s">
        <v>1032</v>
      </c>
      <c r="I48" s="450" t="s">
        <v>989</v>
      </c>
      <c r="J48" s="197" t="str">
        <f t="shared" si="3"/>
        <v/>
      </c>
      <c r="K48" s="197" t="str">
        <f t="shared" si="4"/>
        <v/>
      </c>
      <c r="L48" s="202" t="s">
        <v>701</v>
      </c>
      <c r="M48" s="197" t="s">
        <v>643</v>
      </c>
      <c r="N48" s="205" t="s">
        <v>55</v>
      </c>
      <c r="O48" s="205">
        <v>4</v>
      </c>
      <c r="P48" s="205" t="s">
        <v>116</v>
      </c>
      <c r="Q48" s="206">
        <v>4</v>
      </c>
      <c r="S48" s="195" t="s">
        <v>344</v>
      </c>
      <c r="V48" s="293" t="s">
        <v>606</v>
      </c>
      <c r="W48" s="197" t="e">
        <f t="shared" ca="1" si="1"/>
        <v>#NAME?</v>
      </c>
    </row>
    <row r="49" spans="1:23" ht="13.5" thickBot="1" x14ac:dyDescent="0.25">
      <c r="A49" s="190" t="s">
        <v>288</v>
      </c>
      <c r="B49" s="195" t="s">
        <v>213</v>
      </c>
      <c r="C49" s="451" t="s">
        <v>221</v>
      </c>
      <c r="D49" s="452" t="s">
        <v>116</v>
      </c>
      <c r="E49" s="453"/>
      <c r="F49" s="453" t="s">
        <v>999</v>
      </c>
      <c r="G49" s="454" t="str">
        <f t="shared" si="2"/>
        <v/>
      </c>
      <c r="H49" s="454" t="s">
        <v>1032</v>
      </c>
      <c r="I49" s="455" t="s">
        <v>990</v>
      </c>
      <c r="J49" s="197" t="str">
        <f t="shared" si="3"/>
        <v/>
      </c>
      <c r="K49" s="197" t="str">
        <f t="shared" si="4"/>
        <v/>
      </c>
      <c r="L49" s="202" t="s">
        <v>701</v>
      </c>
      <c r="M49" s="197" t="s">
        <v>643</v>
      </c>
      <c r="N49" s="205" t="s">
        <v>55</v>
      </c>
      <c r="O49" s="205">
        <v>4</v>
      </c>
      <c r="P49" s="205" t="s">
        <v>116</v>
      </c>
      <c r="Q49" s="206">
        <v>4</v>
      </c>
      <c r="S49" s="195" t="s">
        <v>345</v>
      </c>
      <c r="V49" s="293" t="s">
        <v>606</v>
      </c>
      <c r="W49" s="197" t="e">
        <f t="shared" ca="1" si="1"/>
        <v>#NAME?</v>
      </c>
    </row>
    <row r="50" spans="1:23" s="266" customFormat="1" x14ac:dyDescent="0.2">
      <c r="A50" s="264" t="s">
        <v>451</v>
      </c>
      <c r="B50" s="265" t="s">
        <v>452</v>
      </c>
      <c r="C50" s="266" t="s">
        <v>453</v>
      </c>
      <c r="D50" s="265" t="s">
        <v>456</v>
      </c>
      <c r="E50" s="265"/>
      <c r="F50" s="266" t="s">
        <v>452</v>
      </c>
      <c r="G50" s="266" t="str">
        <f t="shared" si="2"/>
        <v/>
      </c>
      <c r="H50" s="545" t="s">
        <v>458</v>
      </c>
      <c r="J50" s="266" t="str">
        <f t="shared" si="3"/>
        <v/>
      </c>
      <c r="K50" s="266" t="str">
        <f t="shared" si="4"/>
        <v/>
      </c>
      <c r="L50" s="267" t="e">
        <f>CWSOutcomes_DynamicCompare!#REF!</f>
        <v>#REF!</v>
      </c>
      <c r="M50" s="266" t="e">
        <f>Methodologies!#REF!</f>
        <v>#REF!</v>
      </c>
      <c r="N50" s="268" t="s">
        <v>55</v>
      </c>
      <c r="O50" s="268">
        <v>4</v>
      </c>
      <c r="P50" s="268" t="s">
        <v>456</v>
      </c>
      <c r="Q50" s="269">
        <v>4</v>
      </c>
      <c r="S50" s="266" t="s">
        <v>457</v>
      </c>
      <c r="T50" s="266" t="s">
        <v>357</v>
      </c>
    </row>
    <row r="51" spans="1:23" s="266" customFormat="1" ht="12.75" x14ac:dyDescent="0.2">
      <c r="A51" s="266" t="s">
        <v>289</v>
      </c>
      <c r="C51" s="270" t="s">
        <v>290</v>
      </c>
      <c r="N51" s="271"/>
      <c r="O51" s="271"/>
      <c r="P51" s="271"/>
      <c r="Q51" s="271"/>
    </row>
    <row r="52" spans="1:23" s="266" customFormat="1" ht="12.75" x14ac:dyDescent="0.2">
      <c r="A52" s="264" t="s">
        <v>56</v>
      </c>
      <c r="C52" s="270" t="s">
        <v>291</v>
      </c>
      <c r="N52" s="271"/>
      <c r="O52" s="271"/>
      <c r="P52" s="271"/>
      <c r="Q52" s="271"/>
    </row>
    <row r="53" spans="1:23" s="266" customFormat="1" ht="12.75" x14ac:dyDescent="0.2">
      <c r="A53" s="264" t="s">
        <v>135</v>
      </c>
      <c r="C53" s="266" t="s">
        <v>292</v>
      </c>
      <c r="N53" s="271"/>
      <c r="O53" s="271"/>
      <c r="P53" s="271"/>
      <c r="Q53" s="271"/>
    </row>
    <row r="54" spans="1:23" s="266" customFormat="1" ht="12.75" x14ac:dyDescent="0.2">
      <c r="A54" s="266" t="s">
        <v>58</v>
      </c>
      <c r="C54" s="266" t="s">
        <v>293</v>
      </c>
      <c r="N54" s="271"/>
      <c r="O54" s="271"/>
      <c r="P54" s="271"/>
      <c r="Q54" s="271"/>
    </row>
    <row r="55" spans="1:23" s="266" customFormat="1" ht="12.75" x14ac:dyDescent="0.2">
      <c r="A55" s="266" t="s">
        <v>294</v>
      </c>
      <c r="C55" s="266" t="s">
        <v>295</v>
      </c>
      <c r="N55" s="271"/>
      <c r="O55" s="271"/>
      <c r="P55" s="271"/>
      <c r="Q55" s="271"/>
    </row>
    <row r="56" spans="1:23" s="266" customFormat="1" ht="12.75" x14ac:dyDescent="0.2">
      <c r="A56" s="266" t="s">
        <v>296</v>
      </c>
      <c r="C56" s="266" t="s">
        <v>297</v>
      </c>
      <c r="N56" s="271"/>
      <c r="O56" s="271"/>
      <c r="P56" s="271"/>
      <c r="Q56" s="271"/>
    </row>
    <row r="57" spans="1:23" s="266" customFormat="1" x14ac:dyDescent="0.2">
      <c r="A57" s="266" t="s">
        <v>298</v>
      </c>
      <c r="C57" s="266" t="s">
        <v>299</v>
      </c>
    </row>
  </sheetData>
  <hyperlinks>
    <hyperlink ref="V6" r:id="rId1" xr:uid="{00000000-0004-0000-1300-000000000000}"/>
    <hyperlink ref="V5" r:id="rId2" xr:uid="{00000000-0004-0000-1300-000001000000}"/>
    <hyperlink ref="V7" r:id="rId3" xr:uid="{00000000-0004-0000-1300-000002000000}"/>
    <hyperlink ref="V8" r:id="rId4" display="https://ccwip.berkeley.edu/secure/EntryRates.aspx" xr:uid="{00000000-0004-0000-1300-000003000000}"/>
    <hyperlink ref="V9" r:id="rId5" display="https://ccwip.berkeley.edu/secure/InCareRates.aspx" xr:uid="{00000000-0004-0000-1300-000004000000}"/>
    <hyperlink ref="V11" r:id="rId6" display="https://ccwip.berkeley.edu/secure/S1.aspx" xr:uid="{00000000-0004-0000-1300-000005000000}"/>
    <hyperlink ref="V12" r:id="rId7" display="https://ccwip.berkeley.edu/secure/S2.aspx" xr:uid="{00000000-0004-0000-1300-000006000000}"/>
    <hyperlink ref="V14" r:id="rId8" display="https://ccwip.berkeley.edu/secure/P1.aspx" xr:uid="{00000000-0004-0000-1300-000007000000}"/>
    <hyperlink ref="V15" r:id="rId9" display="https://ccwip.berkeley.edu/secure/P2.aspx" xr:uid="{00000000-0004-0000-1300-000008000000}"/>
    <hyperlink ref="V16" r:id="rId10" display="https://ccwip.berkeley.edu/secure/P3.aspx" xr:uid="{00000000-0004-0000-1300-000009000000}"/>
    <hyperlink ref="V17" r:id="rId11" display="https://ccwip.berkeley.edu/secure/P4.aspx" xr:uid="{00000000-0004-0000-1300-00000A000000}"/>
    <hyperlink ref="V18" r:id="rId12" display="https://ccwip.berkeley.edu/secure/P5.aspx" xr:uid="{00000000-0004-0000-1300-00000B000000}"/>
    <hyperlink ref="V19" r:id="rId13" display="https://ccwip.berkeley.edu/secure/CDSS_2B.aspx" xr:uid="{00000000-0004-0000-1300-00000C000000}"/>
    <hyperlink ref="V20" r:id="rId14" display="https://ccwip.berkeley.edu/secure/CDSS_2B.aspx" xr:uid="{00000000-0004-0000-1300-00000D000000}"/>
    <hyperlink ref="V21" r:id="rId15" display="https://ccwip.berkeley.edu/secure/CDSS_2D.aspx" xr:uid="{00000000-0004-0000-1300-00000E000000}"/>
    <hyperlink ref="V22" r:id="rId16" display="https://ccwip.berkeley.edu/secure/CDSS_2D.aspx" xr:uid="{00000000-0004-0000-1300-00000F000000}"/>
    <hyperlink ref="V23" r:id="rId17" display="https://ccwip.berkeley.edu/secure/CDSS_2F.aspx" xr:uid="{00000000-0004-0000-1300-000010000000}"/>
    <hyperlink ref="V24" r:id="rId18" display="https://ccwip.berkeley.edu/secure/CDSS_2F.aspx" xr:uid="{00000000-0004-0000-1300-000011000000}"/>
    <hyperlink ref="V25" r:id="rId19" display="https://ccwip.berkeley.edu/secure/CDSS_2S.aspx" xr:uid="{00000000-0004-0000-1300-000012000000}"/>
    <hyperlink ref="V26" r:id="rId20" display="https://ccwip.berkeley.edu/secure/CDSS_2S.aspx" xr:uid="{00000000-0004-0000-1300-000013000000}"/>
    <hyperlink ref="V27" r:id="rId21" display="https://ccwip.berkeley.edu/secure/siblingsDynamic.aspx" xr:uid="{00000000-0004-0000-1300-000014000000}"/>
    <hyperlink ref="V28" r:id="rId22" display="https://ccwip.berkeley.edu/secure/siblingsDynamic.aspx" xr:uid="{00000000-0004-0000-1300-000015000000}"/>
    <hyperlink ref="V29" r:id="rId23" display="https://ccwip.berkeley.edu/secure/CDSS_4B1.aspx" xr:uid="{00000000-0004-0000-1300-000016000000}"/>
    <hyperlink ref="V30:V38" r:id="rId24" display="https://ccwip.berkeley.edu/secure/CDSS_4B2.aspx" xr:uid="{00000000-0004-0000-1300-000017000000}"/>
    <hyperlink ref="V39" r:id="rId25" display="https://ccwip.berkeley.edu/secure/CDSS_4C.aspx" xr:uid="{00000000-0004-0000-1300-000018000000}"/>
    <hyperlink ref="V41" r:id="rId26" display="https://ccwip.berkeley.edu/secure/CDSS_4E.aspx" xr:uid="{00000000-0004-0000-1300-000019000000}"/>
    <hyperlink ref="V40" r:id="rId27" xr:uid="{00000000-0004-0000-1300-00001A000000}"/>
    <hyperlink ref="V42" r:id="rId28" display="https://ccwip.berkeley.edu/secure/CDSS_5B.aspx" xr:uid="{00000000-0004-0000-1300-00001B000000}"/>
    <hyperlink ref="V43" r:id="rId29" display="https://ccwip.berkeley.edu/secure/CDSS_5B.aspx" xr:uid="{00000000-0004-0000-1300-00001C000000}"/>
    <hyperlink ref="V44" r:id="rId30" display="https://ccwip.berkeley.edu/secure/CDSS_5F.aspx" xr:uid="{00000000-0004-0000-1300-00001D000000}"/>
    <hyperlink ref="V45" r:id="rId31" display="https://ccwip.berkeley.edu/secure/CDSS_6B.aspx" xr:uid="{00000000-0004-0000-1300-00001E000000}"/>
    <hyperlink ref="V46" r:id="rId32" display="https://ccwip.berkeley.edu/secure/CDSS_8A.aspx" xr:uid="{00000000-0004-0000-1300-00001F000000}"/>
    <hyperlink ref="V47:V49" r:id="rId33" display="https://ccwip.berkeley.edu/secure/CDSS_8A.aspx" xr:uid="{00000000-0004-0000-1300-000020000000}"/>
    <hyperlink ref="V30" r:id="rId34" xr:uid="{00000000-0004-0000-1300-000021000000}"/>
    <hyperlink ref="V31" r:id="rId35" xr:uid="{00000000-0004-0000-1300-000022000000}"/>
    <hyperlink ref="V32" r:id="rId36" xr:uid="{00000000-0004-0000-1300-000023000000}"/>
    <hyperlink ref="V33" r:id="rId37" xr:uid="{00000000-0004-0000-1300-000024000000}"/>
  </hyperlinks>
  <pageMargins left="0.7" right="0.7" top="0.75" bottom="0.75" header="0.3" footer="0.3"/>
  <pageSetup orientation="portrait" horizontalDpi="1200" verticalDpi="1200"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8">
    <tabColor theme="6" tint="0.59999389629810485"/>
    <pageSetUpPr fitToPage="1"/>
  </sheetPr>
  <dimension ref="A1:M49"/>
  <sheetViews>
    <sheetView workbookViewId="0">
      <pane ySplit="6" topLeftCell="A7" activePane="bottomLeft" state="frozen"/>
      <selection activeCell="A6" sqref="A6:E6"/>
      <selection pane="bottomLeft"/>
    </sheetView>
  </sheetViews>
  <sheetFormatPr defaultRowHeight="12.75" x14ac:dyDescent="0.2"/>
  <cols>
    <col min="1" max="1" width="40.7109375" bestFit="1" customWidth="1"/>
    <col min="2" max="12" width="16.85546875" customWidth="1"/>
    <col min="13" max="13" width="25.28515625" bestFit="1" customWidth="1"/>
  </cols>
  <sheetData>
    <row r="1" spans="1:10" x14ac:dyDescent="0.2">
      <c r="A1" s="289" t="s">
        <v>991</v>
      </c>
    </row>
    <row r="2" spans="1:10" ht="15.75" x14ac:dyDescent="0.2">
      <c r="A2" s="431" t="str">
        <f>CWSOutcomes_CompareToBaseline!A1</f>
        <v>CWS Outcomes System Summary for the Northern Region--v1231</v>
      </c>
    </row>
    <row r="3" spans="1:10" ht="15.75" x14ac:dyDescent="0.2">
      <c r="A3" s="431" t="str">
        <f>CWSOutcomes_CompareToBaseline!A2</f>
        <v>Agency: Child Welfare. Report publication: Jan 2024. Data extract: Q3 2023.</v>
      </c>
    </row>
    <row r="4" spans="1:10" x14ac:dyDescent="0.2">
      <c r="A4" s="220" t="s">
        <v>1031</v>
      </c>
    </row>
    <row r="5" spans="1:10" x14ac:dyDescent="0.2">
      <c r="A5" s="220" t="s">
        <v>957</v>
      </c>
    </row>
    <row r="6" spans="1:10" ht="15.75" x14ac:dyDescent="0.2">
      <c r="A6" s="549" t="s">
        <v>907</v>
      </c>
      <c r="B6" s="549"/>
      <c r="C6" s="549"/>
      <c r="D6" s="549"/>
      <c r="E6" s="549"/>
      <c r="F6" s="323"/>
      <c r="G6" s="323"/>
      <c r="H6" s="323"/>
      <c r="I6" s="323"/>
      <c r="J6" s="323"/>
    </row>
    <row r="7" spans="1:10" x14ac:dyDescent="0.2">
      <c r="A7" s="322" t="str">
        <f>A6&amp;"--Chart 1: " &amp; A45</f>
        <v>PR1--Participation Rates: Allegation Rates--Chart 1: Performance (rate per 1,000)</v>
      </c>
      <c r="B7" s="322"/>
      <c r="C7" s="322"/>
      <c r="D7" s="322"/>
      <c r="E7" s="322"/>
      <c r="F7" s="322"/>
      <c r="G7" s="322"/>
      <c r="H7" s="322"/>
      <c r="I7" s="322"/>
      <c r="J7" s="322"/>
    </row>
    <row r="8" spans="1:10" x14ac:dyDescent="0.2">
      <c r="A8" s="322" t="str">
        <f>A6&amp;"--Chart 2: Numerator and Denominator"</f>
        <v>PR1--Participation Rates: Allegation Rates--Chart 2: Numerator and Denominator</v>
      </c>
      <c r="B8" s="322"/>
      <c r="C8" s="322"/>
      <c r="D8" s="322"/>
      <c r="E8" s="322"/>
      <c r="F8" s="322"/>
      <c r="G8" s="322"/>
      <c r="H8" s="322"/>
      <c r="I8" s="322"/>
      <c r="J8" s="322"/>
    </row>
    <row r="39" spans="1:13" x14ac:dyDescent="0.2">
      <c r="A39" t="str">
        <f>"Performance: " &amp; VLOOKUP($A$6,ChartReference2!C4:I49,4,FALSE)</f>
        <v>Performance: Rate of children with maltreatment allegations (per 1,000 child population)</v>
      </c>
    </row>
    <row r="40" spans="1:13" x14ac:dyDescent="0.2">
      <c r="A40" t="str">
        <f>"Numerator: " &amp; VLOOKUP($A$6,ChartReference2!C4:I49,7,FALSE)</f>
        <v>Numerator: Children with maltreatment allegations (n)</v>
      </c>
    </row>
    <row r="41" spans="1:13" x14ac:dyDescent="0.2">
      <c r="A41" t="str">
        <f>"Denominator: " &amp; VLOOKUP($A$6,ChartReference2!C4:I49,6,FALSE)</f>
        <v>Denominator: Children age 0-17 in population (n)</v>
      </c>
    </row>
    <row r="42" spans="1:13" s="321" customFormat="1" ht="13.5" thickBot="1" x14ac:dyDescent="0.25">
      <c r="A42" s="538" t="s">
        <v>1023</v>
      </c>
      <c r="B42" s="541" t="s">
        <v>1012</v>
      </c>
      <c r="C42" s="541" t="s">
        <v>1013</v>
      </c>
      <c r="D42" s="541" t="s">
        <v>1014</v>
      </c>
      <c r="E42" s="541" t="s">
        <v>1015</v>
      </c>
      <c r="F42" s="541" t="s">
        <v>1016</v>
      </c>
      <c r="G42" s="541" t="s">
        <v>1017</v>
      </c>
      <c r="H42" s="541" t="s">
        <v>1018</v>
      </c>
      <c r="I42" s="541" t="s">
        <v>1019</v>
      </c>
      <c r="J42" s="541" t="s">
        <v>1020</v>
      </c>
      <c r="K42" s="541" t="s">
        <v>1021</v>
      </c>
      <c r="L42" s="541" t="s">
        <v>1022</v>
      </c>
      <c r="M42" s="538" t="s">
        <v>868</v>
      </c>
    </row>
    <row r="43" spans="1:13" x14ac:dyDescent="0.2">
      <c r="A43" s="339" t="s">
        <v>872</v>
      </c>
      <c r="B43" s="328">
        <f ca="1">IFERROR(INDIRECT(ADDRESS(MATCH($A$6,INDIRECT($M43 &amp; "!A:A"),0),B$49,,,$M43)),"N.A.")</f>
        <v>40909</v>
      </c>
      <c r="C43" s="328">
        <f t="shared" ref="B43:L44" ca="1" si="0">IFERROR(INDIRECT(ADDRESS(MATCH($A$6,INDIRECT($M43 &amp; "!A:A"),0),C$49,,,$M43)),"N.A.")</f>
        <v>41275</v>
      </c>
      <c r="D43" s="328">
        <f t="shared" ca="1" si="0"/>
        <v>41640</v>
      </c>
      <c r="E43" s="328">
        <f t="shared" ca="1" si="0"/>
        <v>42005</v>
      </c>
      <c r="F43" s="328">
        <f t="shared" ca="1" si="0"/>
        <v>42370</v>
      </c>
      <c r="G43" s="328">
        <f t="shared" ca="1" si="0"/>
        <v>42736</v>
      </c>
      <c r="H43" s="328">
        <f t="shared" ca="1" si="0"/>
        <v>43101</v>
      </c>
      <c r="I43" s="328">
        <f t="shared" ca="1" si="0"/>
        <v>43466</v>
      </c>
      <c r="J43" s="328">
        <f t="shared" ca="1" si="0"/>
        <v>43831</v>
      </c>
      <c r="K43" s="328">
        <f t="shared" ca="1" si="0"/>
        <v>44197</v>
      </c>
      <c r="L43" s="328">
        <f t="shared" ca="1" si="0"/>
        <v>44562</v>
      </c>
      <c r="M43" s="341" t="s">
        <v>316</v>
      </c>
    </row>
    <row r="44" spans="1:13" x14ac:dyDescent="0.2">
      <c r="A44" s="338" t="s">
        <v>873</v>
      </c>
      <c r="B44" s="537">
        <f t="shared" ca="1" si="0"/>
        <v>41274</v>
      </c>
      <c r="C44" s="537">
        <f t="shared" ca="1" si="0"/>
        <v>41639</v>
      </c>
      <c r="D44" s="537">
        <f t="shared" ca="1" si="0"/>
        <v>42004</v>
      </c>
      <c r="E44" s="537">
        <f t="shared" ca="1" si="0"/>
        <v>42369</v>
      </c>
      <c r="F44" s="537">
        <f t="shared" ca="1" si="0"/>
        <v>42735</v>
      </c>
      <c r="G44" s="537">
        <f t="shared" ca="1" si="0"/>
        <v>43100</v>
      </c>
      <c r="H44" s="537">
        <f t="shared" ca="1" si="0"/>
        <v>43465</v>
      </c>
      <c r="I44" s="537">
        <f t="shared" ca="1" si="0"/>
        <v>43830</v>
      </c>
      <c r="J44" s="537">
        <f t="shared" ca="1" si="0"/>
        <v>44196</v>
      </c>
      <c r="K44" s="537">
        <f t="shared" ca="1" si="0"/>
        <v>44561</v>
      </c>
      <c r="L44" s="537">
        <f t="shared" ca="1" si="0"/>
        <v>44926</v>
      </c>
      <c r="M44" s="342" t="s">
        <v>251</v>
      </c>
    </row>
    <row r="45" spans="1:13" x14ac:dyDescent="0.2">
      <c r="A45" s="340" t="s">
        <v>882</v>
      </c>
      <c r="B45" s="441">
        <f t="shared" ref="B45:L45" ca="1" si="1">IF(B48=0,NA(),IFERROR(INDIRECT(ADDRESS(MATCH($A$6,INDIRECT($M45&amp;"!A:A"),0),B$49,,,$M45)),NA()))</f>
        <v>62.702880832654806</v>
      </c>
      <c r="C45" s="441">
        <f t="shared" ca="1" si="1"/>
        <v>63.299388409950666</v>
      </c>
      <c r="D45" s="441">
        <f t="shared" ca="1" si="1"/>
        <v>63.618720836147055</v>
      </c>
      <c r="E45" s="441">
        <f t="shared" ca="1" si="1"/>
        <v>62.558129883825671</v>
      </c>
      <c r="F45" s="441">
        <f t="shared" ca="1" si="1"/>
        <v>62.908954602452482</v>
      </c>
      <c r="G45" s="441">
        <f t="shared" ca="1" si="1"/>
        <v>65.281442015927311</v>
      </c>
      <c r="H45" s="441">
        <f t="shared" ca="1" si="1"/>
        <v>65.876546353262611</v>
      </c>
      <c r="I45" s="441">
        <f t="shared" ca="1" si="1"/>
        <v>65.217525215627958</v>
      </c>
      <c r="J45" s="441">
        <f t="shared" ca="1" si="1"/>
        <v>57.708965590739595</v>
      </c>
      <c r="K45" s="441">
        <f t="shared" ca="1" si="1"/>
        <v>61.809885250043877</v>
      </c>
      <c r="L45" s="441">
        <f t="shared" ca="1" si="1"/>
        <v>65.071513669621183</v>
      </c>
      <c r="M45" s="343" t="s">
        <v>17</v>
      </c>
    </row>
    <row r="46" spans="1:13" x14ac:dyDescent="0.2">
      <c r="A46" s="338" t="s">
        <v>871</v>
      </c>
      <c r="B46" s="330" t="str">
        <f t="shared" ref="B46:L46" ca="1" si="2">IFERROR(INDIRECT(ADDRESS(MATCH($A$6,INDIRECT("StartDates!A:A"),0),10,,,$M46)),NA())</f>
        <v>&lt;</v>
      </c>
      <c r="C46" s="330" t="str">
        <f t="shared" ca="1" si="2"/>
        <v>&lt;</v>
      </c>
      <c r="D46" s="330" t="str">
        <f t="shared" ca="1" si="2"/>
        <v>&lt;</v>
      </c>
      <c r="E46" s="330" t="str">
        <f t="shared" ca="1" si="2"/>
        <v>&lt;</v>
      </c>
      <c r="F46" s="330" t="str">
        <f t="shared" ca="1" si="2"/>
        <v>&lt;</v>
      </c>
      <c r="G46" s="330" t="str">
        <f t="shared" ca="1" si="2"/>
        <v>&lt;</v>
      </c>
      <c r="H46" s="330" t="str">
        <f t="shared" ca="1" si="2"/>
        <v>&lt;</v>
      </c>
      <c r="I46" s="330" t="str">
        <f t="shared" ca="1" si="2"/>
        <v>&lt;</v>
      </c>
      <c r="J46" s="330" t="str">
        <f t="shared" ca="1" si="2"/>
        <v>&lt;</v>
      </c>
      <c r="K46" s="330" t="str">
        <f t="shared" ca="1" si="2"/>
        <v>&lt;</v>
      </c>
      <c r="L46" s="330" t="str">
        <f t="shared" ca="1" si="2"/>
        <v>&lt;</v>
      </c>
      <c r="M46" s="344" t="s">
        <v>1000</v>
      </c>
    </row>
    <row r="47" spans="1:13" x14ac:dyDescent="0.2">
      <c r="A47" s="340" t="s">
        <v>15</v>
      </c>
      <c r="B47" s="331">
        <f ca="1">IFERROR(IF(INDIRECT(ADDRESS(MATCH($A$6,INDIRECT($M47 &amp; "!A:A"),0),B$49,,,$M47))="N.A.",NA(),INDIRECT(ADDRESS(MATCH($A$6,INDIRECT($M47 &amp; "!A:A"),0),B$49,,,$M47))),NA())</f>
        <v>52135</v>
      </c>
      <c r="C47" s="331">
        <f t="shared" ref="C47:L47" ca="1" si="3">IFERROR(IF(INDIRECT(ADDRESS(MATCH($A$6,INDIRECT($M47 &amp; "!A:A"),0),C$49,,,$M47))="N.A.",NA(),INDIRECT(ADDRESS(MATCH($A$6,INDIRECT($M47 &amp; "!A:A"),0),C$49,,,$M47))),NA())</f>
        <v>52257</v>
      </c>
      <c r="D47" s="331">
        <f t="shared" ca="1" si="3"/>
        <v>52286</v>
      </c>
      <c r="E47" s="331">
        <f t="shared" ca="1" si="3"/>
        <v>51253</v>
      </c>
      <c r="F47" s="331">
        <f t="shared" ca="1" si="3"/>
        <v>51523</v>
      </c>
      <c r="G47" s="331">
        <f t="shared" ca="1" si="3"/>
        <v>53398</v>
      </c>
      <c r="H47" s="331">
        <f t="shared" ca="1" si="3"/>
        <v>53816</v>
      </c>
      <c r="I47" s="331">
        <f t="shared" ca="1" si="3"/>
        <v>52937</v>
      </c>
      <c r="J47" s="331">
        <f t="shared" ca="1" si="3"/>
        <v>46569</v>
      </c>
      <c r="K47" s="331">
        <f t="shared" ca="1" si="3"/>
        <v>49658</v>
      </c>
      <c r="L47" s="331">
        <f t="shared" ca="1" si="3"/>
        <v>52161</v>
      </c>
      <c r="M47" s="345" t="s">
        <v>253</v>
      </c>
    </row>
    <row r="48" spans="1:13" x14ac:dyDescent="0.2">
      <c r="A48" s="338" t="s">
        <v>16</v>
      </c>
      <c r="B48" s="332">
        <f ca="1">IF(INDIRECT(ADDRESS(MATCH($A$6,INDIRECT($M48 &amp; "!A:A"),0),B$49,,,$M48))="N.A.", NA(),IFERROR(INDIRECT(ADDRESS(MATCH($A$6,INDIRECT($M48 &amp; "!A:A"),0),B$49,,,$M48)),NA()))</f>
        <v>831461</v>
      </c>
      <c r="C48" s="332">
        <f t="shared" ref="C48:L48" ca="1" si="4">IF(INDIRECT(ADDRESS(MATCH($A$6,INDIRECT($M48 &amp; "!A:A"),0),C$49,,,$M48))="N.A.", NA(),IFERROR(INDIRECT(ADDRESS(MATCH($A$6,INDIRECT($M48 &amp; "!A:A"),0),C$49,,,$M48)),NA()))</f>
        <v>825553</v>
      </c>
      <c r="D48" s="332">
        <f t="shared" ca="1" si="4"/>
        <v>821865</v>
      </c>
      <c r="E48" s="332">
        <f t="shared" ca="1" si="4"/>
        <v>819286</v>
      </c>
      <c r="F48" s="332">
        <f t="shared" ca="1" si="4"/>
        <v>819009</v>
      </c>
      <c r="G48" s="332">
        <f t="shared" ca="1" si="4"/>
        <v>817966</v>
      </c>
      <c r="H48" s="332">
        <f t="shared" ca="1" si="4"/>
        <v>816922</v>
      </c>
      <c r="I48" s="332">
        <f t="shared" ca="1" si="4"/>
        <v>811699</v>
      </c>
      <c r="J48" s="332">
        <f t="shared" ca="1" si="4"/>
        <v>806963</v>
      </c>
      <c r="K48" s="332">
        <f t="shared" ca="1" si="4"/>
        <v>803399</v>
      </c>
      <c r="L48" s="332">
        <f t="shared" ca="1" si="4"/>
        <v>801595</v>
      </c>
      <c r="M48" s="346" t="s">
        <v>252</v>
      </c>
    </row>
    <row r="49" spans="1:13" x14ac:dyDescent="0.2">
      <c r="A49" s="340" t="s">
        <v>869</v>
      </c>
      <c r="B49" s="347">
        <v>57</v>
      </c>
      <c r="C49" s="347">
        <v>61</v>
      </c>
      <c r="D49" s="347">
        <v>65</v>
      </c>
      <c r="E49" s="347">
        <v>69</v>
      </c>
      <c r="F49" s="347">
        <v>73</v>
      </c>
      <c r="G49" s="347">
        <v>77</v>
      </c>
      <c r="H49" s="347">
        <v>81</v>
      </c>
      <c r="I49" s="347">
        <v>85</v>
      </c>
      <c r="J49" s="347">
        <v>89</v>
      </c>
      <c r="K49" s="347">
        <v>93</v>
      </c>
      <c r="L49" s="347">
        <v>97</v>
      </c>
      <c r="M49" s="348" t="s">
        <v>55</v>
      </c>
    </row>
  </sheetData>
  <sheetProtection sheet="1" objects="1" scenarios="1"/>
  <mergeCells count="1">
    <mergeCell ref="A6:E6"/>
  </mergeCells>
  <dataValidations count="1">
    <dataValidation type="list" allowBlank="1" showInputMessage="1" showErrorMessage="1" sqref="A6:E6" xr:uid="{00000000-0002-0000-0200-000000000000}">
      <formula1>ParticipationRatesMeasures</formula1>
    </dataValidation>
  </dataValidations>
  <pageMargins left="0.7" right="0.7" top="0.75" bottom="0.75" header="0.3" footer="0.3"/>
  <pageSetup scale="54" orientation="landscape" horizontalDpi="1200" verticalDpi="1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tint="0.59999389629810485"/>
  </sheetPr>
  <dimension ref="A1:N52"/>
  <sheetViews>
    <sheetView workbookViewId="0">
      <pane ySplit="6" topLeftCell="A7" activePane="bottomLeft" state="frozen"/>
      <selection activeCell="A42" sqref="A42"/>
      <selection pane="bottomLeft"/>
    </sheetView>
  </sheetViews>
  <sheetFormatPr defaultRowHeight="12.75" x14ac:dyDescent="0.2"/>
  <cols>
    <col min="1" max="1" width="40.7109375" bestFit="1" customWidth="1"/>
    <col min="2" max="12" width="16.85546875" customWidth="1"/>
    <col min="13" max="13" width="25.28515625" bestFit="1" customWidth="1"/>
  </cols>
  <sheetData>
    <row r="1" spans="1:10" x14ac:dyDescent="0.2">
      <c r="A1" s="289" t="s">
        <v>992</v>
      </c>
    </row>
    <row r="2" spans="1:10" ht="15.75" x14ac:dyDescent="0.2">
      <c r="A2" s="431" t="str">
        <f>CWSOutcomes_CompareToBaseline!A1</f>
        <v>CWS Outcomes System Summary for the Northern Region--v1231</v>
      </c>
    </row>
    <row r="3" spans="1:10" ht="15.75" x14ac:dyDescent="0.2">
      <c r="A3" s="431" t="str">
        <f>CWSOutcomes_CompareToBaseline!A2</f>
        <v>Agency: Child Welfare. Report publication: Jan 2024. Data extract: Q3 2023.</v>
      </c>
    </row>
    <row r="4" spans="1:10" x14ac:dyDescent="0.2">
      <c r="A4" s="220" t="s">
        <v>884</v>
      </c>
    </row>
    <row r="5" spans="1:10" x14ac:dyDescent="0.2">
      <c r="A5" s="220" t="s">
        <v>958</v>
      </c>
    </row>
    <row r="6" spans="1:10" ht="15.75" x14ac:dyDescent="0.2">
      <c r="A6" s="550" t="s">
        <v>721</v>
      </c>
      <c r="B6" s="550"/>
      <c r="C6" s="550"/>
      <c r="D6" s="550"/>
      <c r="E6" s="550"/>
      <c r="F6" s="323"/>
      <c r="G6" s="323"/>
      <c r="H6" s="323"/>
      <c r="I6" s="323"/>
      <c r="J6" s="323"/>
    </row>
    <row r="7" spans="1:10" x14ac:dyDescent="0.2">
      <c r="A7" s="322" t="str">
        <f>A6&amp;"--Chart 1: " &amp; A45</f>
        <v>4-S1--Maltreatment in foster care--Chart 1: Performance (rate per 100,000)</v>
      </c>
      <c r="B7" s="322"/>
      <c r="C7" s="322"/>
      <c r="D7" s="322"/>
      <c r="E7" s="322"/>
      <c r="F7" s="322"/>
      <c r="G7" s="322"/>
      <c r="H7" s="322"/>
      <c r="I7" s="322"/>
      <c r="J7" s="322"/>
    </row>
    <row r="8" spans="1:10" x14ac:dyDescent="0.2">
      <c r="A8" s="322" t="s">
        <v>912</v>
      </c>
      <c r="B8" s="322"/>
      <c r="C8" s="322"/>
      <c r="D8" s="322"/>
      <c r="E8" s="322"/>
      <c r="F8" s="322"/>
      <c r="G8" s="322"/>
      <c r="H8" s="322"/>
      <c r="I8" s="322"/>
      <c r="J8" s="322"/>
    </row>
    <row r="39" spans="1:14" x14ac:dyDescent="0.2">
      <c r="A39" t="str">
        <f>"Performance: " &amp; VLOOKUP($A$6,ChartReference2!C4:I49,4,FALSE)</f>
        <v>Performance: Rate of substantiated maltreatment (per 100,000 days)</v>
      </c>
    </row>
    <row r="40" spans="1:14" x14ac:dyDescent="0.2">
      <c r="A40" t="str">
        <f>"Numerator: " &amp; VLOOKUP($A$6,ChartReference2!C4:I49,7,FALSE)</f>
        <v>Numerator: Instances of substantiated maltreatment (n)</v>
      </c>
    </row>
    <row r="41" spans="1:14" x14ac:dyDescent="0.2">
      <c r="A41" t="str">
        <f>"Denominator: " &amp; VLOOKUP($A$6,ChartReference2!C4:I49,6,FALSE)</f>
        <v>Denominator: Foster care days (n)</v>
      </c>
    </row>
    <row r="42" spans="1:14" s="321" customFormat="1" ht="13.5" thickBot="1" x14ac:dyDescent="0.25">
      <c r="A42" s="538" t="s">
        <v>1023</v>
      </c>
      <c r="B42" s="539" t="s">
        <v>1012</v>
      </c>
      <c r="C42" s="539" t="s">
        <v>1013</v>
      </c>
      <c r="D42" s="539" t="s">
        <v>1014</v>
      </c>
      <c r="E42" s="539" t="s">
        <v>1015</v>
      </c>
      <c r="F42" s="539" t="s">
        <v>1016</v>
      </c>
      <c r="G42" s="539" t="s">
        <v>1017</v>
      </c>
      <c r="H42" s="539" t="s">
        <v>1018</v>
      </c>
      <c r="I42" s="539" t="s">
        <v>1019</v>
      </c>
      <c r="J42" s="539" t="s">
        <v>1020</v>
      </c>
      <c r="K42" s="539" t="s">
        <v>1021</v>
      </c>
      <c r="L42" s="539" t="s">
        <v>1022</v>
      </c>
      <c r="M42" s="540" t="s">
        <v>868</v>
      </c>
    </row>
    <row r="43" spans="1:14" x14ac:dyDescent="0.2">
      <c r="A43" s="339" t="s">
        <v>872</v>
      </c>
      <c r="B43" s="328">
        <f t="shared" ref="B43:L44" ca="1" si="0">IFERROR(INDIRECT(ADDRESS(MATCH($A$6,INDIRECT($M43 &amp; "!A:A"),0),B$52,,,$M43)),"N.A.")</f>
        <v>41183</v>
      </c>
      <c r="C43" s="328">
        <f t="shared" ca="1" si="0"/>
        <v>41548</v>
      </c>
      <c r="D43" s="328">
        <f t="shared" ca="1" si="0"/>
        <v>41913</v>
      </c>
      <c r="E43" s="328">
        <f t="shared" ca="1" si="0"/>
        <v>42278</v>
      </c>
      <c r="F43" s="328">
        <f t="shared" ca="1" si="0"/>
        <v>42644</v>
      </c>
      <c r="G43" s="328">
        <f t="shared" ca="1" si="0"/>
        <v>43009</v>
      </c>
      <c r="H43" s="328">
        <f t="shared" ca="1" si="0"/>
        <v>43374</v>
      </c>
      <c r="I43" s="328">
        <f t="shared" ca="1" si="0"/>
        <v>43739</v>
      </c>
      <c r="J43" s="328">
        <f t="shared" ca="1" si="0"/>
        <v>44105</v>
      </c>
      <c r="K43" s="328">
        <f t="shared" ca="1" si="0"/>
        <v>44470</v>
      </c>
      <c r="L43" s="328">
        <f t="shared" ca="1" si="0"/>
        <v>44835</v>
      </c>
      <c r="M43" s="341" t="s">
        <v>316</v>
      </c>
    </row>
    <row r="44" spans="1:14" x14ac:dyDescent="0.2">
      <c r="A44" s="338" t="s">
        <v>873</v>
      </c>
      <c r="B44" s="537">
        <f t="shared" ca="1" si="0"/>
        <v>41547</v>
      </c>
      <c r="C44" s="537">
        <f t="shared" ca="1" si="0"/>
        <v>41912</v>
      </c>
      <c r="D44" s="537">
        <f t="shared" ca="1" si="0"/>
        <v>42277</v>
      </c>
      <c r="E44" s="537">
        <f t="shared" ca="1" si="0"/>
        <v>42643</v>
      </c>
      <c r="F44" s="537">
        <f t="shared" ca="1" si="0"/>
        <v>43008</v>
      </c>
      <c r="G44" s="537">
        <f t="shared" ca="1" si="0"/>
        <v>43373</v>
      </c>
      <c r="H44" s="537">
        <f t="shared" ca="1" si="0"/>
        <v>43738</v>
      </c>
      <c r="I44" s="537">
        <f t="shared" ca="1" si="0"/>
        <v>44104</v>
      </c>
      <c r="J44" s="537">
        <f t="shared" ca="1" si="0"/>
        <v>44469</v>
      </c>
      <c r="K44" s="537">
        <f t="shared" ca="1" si="0"/>
        <v>44834</v>
      </c>
      <c r="L44" s="537">
        <f t="shared" ca="1" si="0"/>
        <v>45199</v>
      </c>
      <c r="M44" s="342" t="s">
        <v>251</v>
      </c>
    </row>
    <row r="45" spans="1:14" x14ac:dyDescent="0.2">
      <c r="A45" s="340" t="s">
        <v>881</v>
      </c>
      <c r="B45" s="329">
        <f ca="1">IF(B51=0,NA(),IFERROR(INDIRECT(ADDRESS(MATCH($A$6,INDIRECT($M45 &amp; "!A:A"),0),B$52,,,$M45)),NA()))</f>
        <v>6.5776952510657756</v>
      </c>
      <c r="C45" s="329">
        <f t="shared" ref="C45:L45" ca="1" si="1">IF(C51=0,NA(),IFERROR(INDIRECT(ADDRESS(MATCH($A$6,INDIRECT($M45 &amp; "!A:A"),0),C$52,,,$M45)),NA()))</f>
        <v>5.6807207698512787</v>
      </c>
      <c r="D45" s="329">
        <f t="shared" ca="1" si="1"/>
        <v>5.9324786673902343</v>
      </c>
      <c r="E45" s="329">
        <f t="shared" ca="1" si="1"/>
        <v>6.1598384446851435</v>
      </c>
      <c r="F45" s="329">
        <f t="shared" ca="1" si="1"/>
        <v>6.2301936124285549</v>
      </c>
      <c r="G45" s="329">
        <f t="shared" ca="1" si="1"/>
        <v>9.0823329702202198</v>
      </c>
      <c r="H45" s="329">
        <f t="shared" ca="1" si="1"/>
        <v>5.3365569230804928</v>
      </c>
      <c r="I45" s="329">
        <f t="shared" ca="1" si="1"/>
        <v>5.8639148583743657</v>
      </c>
      <c r="J45" s="329">
        <f t="shared" ca="1" si="1"/>
        <v>6.1050101126538481</v>
      </c>
      <c r="K45" s="329">
        <f t="shared" ca="1" si="1"/>
        <v>6.0805367087068216</v>
      </c>
      <c r="L45" s="329">
        <f t="shared" ca="1" si="1"/>
        <v>3.8653897732830571</v>
      </c>
      <c r="M45" s="343" t="s">
        <v>17</v>
      </c>
    </row>
    <row r="46" spans="1:14" x14ac:dyDescent="0.2">
      <c r="A46" s="338" t="str">
        <f ca="1">IF(B46="N.A.",NA(),"National Performance or Goal")</f>
        <v>National Performance or Goal</v>
      </c>
      <c r="B46" s="333">
        <f ca="1">IFERROR(INDIRECT(ADDRESS(MATCH($A$6,INDIRECT($M46 &amp; "!A:A"),0),B$52,,,$M46)),NA())</f>
        <v>9.07</v>
      </c>
      <c r="C46" s="333">
        <f t="shared" ref="C46:L46" ca="1" si="2">IFERROR(INDIRECT(ADDRESS(MATCH($A$6,INDIRECT($M46 &amp; "!A:A"),0),C$52,,,$M46)),NA())</f>
        <v>9.07</v>
      </c>
      <c r="D46" s="333">
        <f t="shared" ca="1" si="2"/>
        <v>9.07</v>
      </c>
      <c r="E46" s="333">
        <f t="shared" ca="1" si="2"/>
        <v>9.07</v>
      </c>
      <c r="F46" s="333">
        <f t="shared" ca="1" si="2"/>
        <v>9.07</v>
      </c>
      <c r="G46" s="333">
        <f t="shared" ca="1" si="2"/>
        <v>9.07</v>
      </c>
      <c r="H46" s="333">
        <f t="shared" ca="1" si="2"/>
        <v>9.07</v>
      </c>
      <c r="I46" s="333">
        <f t="shared" ca="1" si="2"/>
        <v>9.07</v>
      </c>
      <c r="J46" s="333">
        <f t="shared" ca="1" si="2"/>
        <v>9.07</v>
      </c>
      <c r="K46" s="333">
        <f t="shared" ca="1" si="2"/>
        <v>9.07</v>
      </c>
      <c r="L46" s="333">
        <f t="shared" ca="1" si="2"/>
        <v>9.07</v>
      </c>
      <c r="M46" s="344" t="s">
        <v>1027</v>
      </c>
    </row>
    <row r="47" spans="1:14" x14ac:dyDescent="0.2">
      <c r="A47" s="340" t="s">
        <v>861</v>
      </c>
      <c r="B47" s="334" t="str">
        <f t="shared" ref="B47:L47" ca="1" si="3">IFERROR(INDIRECT(ADDRESS(MATCH($A$6,INDIRECT("StartDates!A:A"),0),10,,,$M47)),NA())</f>
        <v>&lt;</v>
      </c>
      <c r="C47" s="334" t="str">
        <f t="shared" ca="1" si="3"/>
        <v>&lt;</v>
      </c>
      <c r="D47" s="334" t="str">
        <f t="shared" ca="1" si="3"/>
        <v>&lt;</v>
      </c>
      <c r="E47" s="334" t="str">
        <f t="shared" ca="1" si="3"/>
        <v>&lt;</v>
      </c>
      <c r="F47" s="334" t="str">
        <f t="shared" ca="1" si="3"/>
        <v>&lt;</v>
      </c>
      <c r="G47" s="334" t="str">
        <f t="shared" ca="1" si="3"/>
        <v>&lt;</v>
      </c>
      <c r="H47" s="334" t="str">
        <f t="shared" ca="1" si="3"/>
        <v>&lt;</v>
      </c>
      <c r="I47" s="334" t="str">
        <f t="shared" ca="1" si="3"/>
        <v>&lt;</v>
      </c>
      <c r="J47" s="334" t="str">
        <f t="shared" ca="1" si="3"/>
        <v>&lt;</v>
      </c>
      <c r="K47" s="334" t="str">
        <f t="shared" ca="1" si="3"/>
        <v>&lt;</v>
      </c>
      <c r="L47" s="334" t="str">
        <f t="shared" ca="1" si="3"/>
        <v>&lt;</v>
      </c>
      <c r="M47" s="343" t="s">
        <v>1000</v>
      </c>
    </row>
    <row r="48" spans="1:14" x14ac:dyDescent="0.2">
      <c r="A48" s="338" t="s">
        <v>1029</v>
      </c>
      <c r="B48" s="335" t="str">
        <f ca="1">IF($B$46="N.A.",NA(),IF(B47="&gt;",IF(B49&gt;=B50,"Yes","No"),IF(B47="&lt;",IF(B49&lt;=B50,"Yes","No"),NA())))</f>
        <v>Yes</v>
      </c>
      <c r="C48" s="335" t="str">
        <f t="shared" ref="C48:L48" ca="1" si="4">IF($B$46="N.A.",NA(),IF(C47="&gt;",IF(C49&gt;=C50,"Yes","No"),IF(C47="&lt;",IF(C49&lt;=C50,"Yes","No"),NA())))</f>
        <v>Yes</v>
      </c>
      <c r="D48" s="335" t="str">
        <f t="shared" ca="1" si="4"/>
        <v>Yes</v>
      </c>
      <c r="E48" s="335" t="str">
        <f t="shared" ca="1" si="4"/>
        <v>Yes</v>
      </c>
      <c r="F48" s="335" t="str">
        <f t="shared" ca="1" si="4"/>
        <v>Yes</v>
      </c>
      <c r="G48" s="335" t="str">
        <f t="shared" ca="1" si="4"/>
        <v>No</v>
      </c>
      <c r="H48" s="335" t="str">
        <f t="shared" ca="1" si="4"/>
        <v>Yes</v>
      </c>
      <c r="I48" s="335" t="str">
        <f t="shared" ca="1" si="4"/>
        <v>Yes</v>
      </c>
      <c r="J48" s="335" t="str">
        <f t="shared" ca="1" si="4"/>
        <v>Yes</v>
      </c>
      <c r="K48" s="335" t="str">
        <f t="shared" ca="1" si="4"/>
        <v>Yes</v>
      </c>
      <c r="L48" s="335" t="str">
        <f t="shared" ca="1" si="4"/>
        <v>Yes</v>
      </c>
      <c r="M48" s="349" t="s">
        <v>870</v>
      </c>
      <c r="N48" s="220"/>
    </row>
    <row r="49" spans="1:13" x14ac:dyDescent="0.2">
      <c r="A49" s="340" t="s">
        <v>15</v>
      </c>
      <c r="B49" s="331">
        <f ca="1">IFERROR(IF(INDIRECT(ADDRESS(MATCH($A$6,INDIRECT($M49 &amp; "!A:A"),0),B$52,,,$M49))="N.A.",NA(),INDIRECT(ADDRESS(MATCH($A$6,INDIRECT($M49 &amp; "!A:A"),0),B$52,,,$M49))),NA())</f>
        <v>122</v>
      </c>
      <c r="C49" s="331">
        <f t="shared" ref="C49:L49" ca="1" si="5">IFERROR(IF(INDIRECT(ADDRESS(MATCH($A$6,INDIRECT($M49 &amp; "!A:A"),0),C$52,,,$M49))="N.A.",NA(),INDIRECT(ADDRESS(MATCH($A$6,INDIRECT($M49 &amp; "!A:A"),0),C$52,,,$M49))),NA())</f>
        <v>115</v>
      </c>
      <c r="D49" s="331">
        <f t="shared" ca="1" si="5"/>
        <v>122</v>
      </c>
      <c r="E49" s="331">
        <f t="shared" ca="1" si="5"/>
        <v>125</v>
      </c>
      <c r="F49" s="331">
        <f t="shared" ca="1" si="5"/>
        <v>119</v>
      </c>
      <c r="G49" s="331">
        <f t="shared" ca="1" si="5"/>
        <v>168</v>
      </c>
      <c r="H49" s="331">
        <f t="shared" ca="1" si="5"/>
        <v>92</v>
      </c>
      <c r="I49" s="331">
        <f t="shared" ca="1" si="5"/>
        <v>97</v>
      </c>
      <c r="J49" s="331">
        <f t="shared" ca="1" si="5"/>
        <v>93</v>
      </c>
      <c r="K49" s="331">
        <f t="shared" ca="1" si="5"/>
        <v>84</v>
      </c>
      <c r="L49" s="331">
        <f t="shared" ca="1" si="5"/>
        <v>49</v>
      </c>
      <c r="M49" s="345" t="s">
        <v>253</v>
      </c>
    </row>
    <row r="50" spans="1:13" ht="25.5" x14ac:dyDescent="0.2">
      <c r="A50" s="439" t="str">
        <f ca="1">IF(A46="N.A.","N.A.",IF(B47="&gt;","Min numerator that meets standard, given denominator",IF(B47="&lt;","Max numerator that meets standard, given denominator","N.A.")))</f>
        <v>Max numerator that meets standard, given denominator</v>
      </c>
      <c r="B50" s="332">
        <f ca="1">IFERROR(IF(B47="N.A.",NA(),IF(B47="&gt;",ROUNDUP(B51*B46/100000,0),IF(B47="&lt;",ROUNDDOWN(B51*B46/100000,0),NA()))),NA())</f>
        <v>168</v>
      </c>
      <c r="C50" s="332">
        <f t="shared" ref="C50:L50" ca="1" si="6">IFERROR(IF(C47="N.A.",NA(),IF(C47="&gt;",ROUNDUP(C51*C46/100000,0),IF(C47="&lt;",ROUNDDOWN(C51*C46/100000,0),NA()))),NA())</f>
        <v>183</v>
      </c>
      <c r="D50" s="332">
        <f t="shared" ca="1" si="6"/>
        <v>186</v>
      </c>
      <c r="E50" s="332">
        <f t="shared" ca="1" si="6"/>
        <v>184</v>
      </c>
      <c r="F50" s="332">
        <f t="shared" ca="1" si="6"/>
        <v>173</v>
      </c>
      <c r="G50" s="332">
        <f t="shared" ca="1" si="6"/>
        <v>167</v>
      </c>
      <c r="H50" s="332">
        <f t="shared" ca="1" si="6"/>
        <v>156</v>
      </c>
      <c r="I50" s="332">
        <f t="shared" ca="1" si="6"/>
        <v>150</v>
      </c>
      <c r="J50" s="332">
        <f t="shared" ca="1" si="6"/>
        <v>138</v>
      </c>
      <c r="K50" s="332">
        <f t="shared" ca="1" si="6"/>
        <v>125</v>
      </c>
      <c r="L50" s="332">
        <f t="shared" ca="1" si="6"/>
        <v>114</v>
      </c>
      <c r="M50" s="346" t="s">
        <v>870</v>
      </c>
    </row>
    <row r="51" spans="1:13" x14ac:dyDescent="0.2">
      <c r="A51" s="340" t="s">
        <v>16</v>
      </c>
      <c r="B51" s="331">
        <f ca="1">IF(INDIRECT(ADDRESS(MATCH($A$6,INDIRECT($M51 &amp; "!A:A"),0),B$52,,,$M51))="N.A.",NA(),IFERROR(INDIRECT(ADDRESS(MATCH($A$6,INDIRECT($M51 &amp; "!A:A"),0),B$52,,,$M51)),NA()))</f>
        <v>1854753</v>
      </c>
      <c r="C51" s="331">
        <f t="shared" ref="C51:L51" ca="1" si="7">IF(INDIRECT(ADDRESS(MATCH($A$6,INDIRECT($M51 &amp; "!A:A"),0),C$52,,,$M51))="N.A.",NA(),IFERROR(INDIRECT(ADDRESS(MATCH($A$6,INDIRECT($M51 &amp; "!A:A"),0),C$52,,,$M51)),NA()))</f>
        <v>2024391</v>
      </c>
      <c r="D51" s="331">
        <f t="shared" ca="1" si="7"/>
        <v>2056476</v>
      </c>
      <c r="E51" s="331">
        <f t="shared" ca="1" si="7"/>
        <v>2029274</v>
      </c>
      <c r="F51" s="331">
        <f t="shared" ca="1" si="7"/>
        <v>1910053</v>
      </c>
      <c r="G51" s="331">
        <f t="shared" ca="1" si="7"/>
        <v>1849745</v>
      </c>
      <c r="H51" s="331">
        <f t="shared" ca="1" si="7"/>
        <v>1723958</v>
      </c>
      <c r="I51" s="331">
        <f t="shared" ca="1" si="7"/>
        <v>1654185</v>
      </c>
      <c r="J51" s="331">
        <f t="shared" ca="1" si="7"/>
        <v>1523339</v>
      </c>
      <c r="K51" s="331">
        <f t="shared" ca="1" si="7"/>
        <v>1381457</v>
      </c>
      <c r="L51" s="331">
        <f t="shared" ca="1" si="7"/>
        <v>1267660</v>
      </c>
      <c r="M51" s="345" t="s">
        <v>252</v>
      </c>
    </row>
    <row r="52" spans="1:13" x14ac:dyDescent="0.2">
      <c r="A52" s="338" t="s">
        <v>869</v>
      </c>
      <c r="B52" s="350">
        <v>57</v>
      </c>
      <c r="C52" s="350">
        <v>61</v>
      </c>
      <c r="D52" s="350">
        <v>65</v>
      </c>
      <c r="E52" s="350">
        <v>69</v>
      </c>
      <c r="F52" s="350">
        <v>73</v>
      </c>
      <c r="G52" s="350">
        <v>77</v>
      </c>
      <c r="H52" s="350">
        <v>81</v>
      </c>
      <c r="I52" s="350">
        <v>85</v>
      </c>
      <c r="J52" s="350">
        <v>89</v>
      </c>
      <c r="K52" s="350">
        <v>93</v>
      </c>
      <c r="L52" s="350">
        <v>97</v>
      </c>
      <c r="M52" s="351" t="s">
        <v>55</v>
      </c>
    </row>
  </sheetData>
  <sheetProtection sheet="1" objects="1" scenarios="1"/>
  <mergeCells count="1">
    <mergeCell ref="A6:E6"/>
  </mergeCells>
  <pageMargins left="0.7" right="0.7" top="0.75" bottom="0.75" header="0.3" footer="0.3"/>
  <pageSetup orientation="portrait" horizontalDpi="1200" verticalDpi="12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theme="6" tint="0.59999389629810485"/>
  </sheetPr>
  <dimension ref="A1:N52"/>
  <sheetViews>
    <sheetView zoomScaleNormal="100" workbookViewId="0">
      <pane ySplit="6" topLeftCell="A7" activePane="bottomLeft" state="frozen"/>
      <selection activeCell="A42" sqref="A42"/>
      <selection pane="bottomLeft"/>
    </sheetView>
  </sheetViews>
  <sheetFormatPr defaultRowHeight="12.75" x14ac:dyDescent="0.2"/>
  <cols>
    <col min="1" max="1" width="40.7109375" bestFit="1" customWidth="1"/>
    <col min="2" max="12" width="16.85546875" customWidth="1"/>
    <col min="13" max="13" width="25.28515625" bestFit="1" customWidth="1"/>
  </cols>
  <sheetData>
    <row r="1" spans="1:10" x14ac:dyDescent="0.2">
      <c r="A1" s="289" t="s">
        <v>994</v>
      </c>
    </row>
    <row r="2" spans="1:10" ht="15.75" x14ac:dyDescent="0.2">
      <c r="A2" s="431" t="str">
        <f>CWSOutcomes_CompareToBaseline!A1</f>
        <v>CWS Outcomes System Summary for the Northern Region--v1231</v>
      </c>
    </row>
    <row r="3" spans="1:10" ht="15.75" x14ac:dyDescent="0.2">
      <c r="A3" s="431" t="str">
        <f>CWSOutcomes_CompareToBaseline!A2</f>
        <v>Agency: Child Welfare. Report publication: Jan 2024. Data extract: Q3 2023.</v>
      </c>
    </row>
    <row r="4" spans="1:10" x14ac:dyDescent="0.2">
      <c r="A4" s="220" t="s">
        <v>886</v>
      </c>
    </row>
    <row r="5" spans="1:10" x14ac:dyDescent="0.2">
      <c r="A5" s="220" t="s">
        <v>995</v>
      </c>
    </row>
    <row r="6" spans="1:10" ht="15.75" x14ac:dyDescent="0.2">
      <c r="A6" s="549" t="s">
        <v>722</v>
      </c>
      <c r="B6" s="549"/>
      <c r="C6" s="549"/>
      <c r="D6" s="549"/>
      <c r="E6" s="549"/>
      <c r="F6" s="323"/>
      <c r="G6" s="323"/>
      <c r="H6" s="323"/>
      <c r="I6" s="323"/>
      <c r="J6" s="323"/>
    </row>
    <row r="7" spans="1:10" x14ac:dyDescent="0.2">
      <c r="A7" s="322" t="str">
        <f>A6&amp;"--Chart 1: " &amp; A45</f>
        <v>4-S2--Recurrence of maltreatment--Chart 1: Performance (%)</v>
      </c>
      <c r="B7" s="322"/>
      <c r="C7" s="322"/>
      <c r="D7" s="322"/>
      <c r="E7" s="322"/>
      <c r="F7" s="322"/>
      <c r="G7" s="322"/>
      <c r="H7" s="322"/>
      <c r="I7" s="322"/>
      <c r="J7" s="322"/>
    </row>
    <row r="8" spans="1:10" x14ac:dyDescent="0.2">
      <c r="A8" s="322" t="str">
        <f>A6&amp;"--Chart 2: Numerator and Denominator"</f>
        <v>4-S2--Recurrence of maltreatment--Chart 2: Numerator and Denominator</v>
      </c>
      <c r="B8" s="322"/>
      <c r="C8" s="322"/>
      <c r="D8" s="322"/>
      <c r="E8" s="322"/>
      <c r="F8" s="322"/>
      <c r="G8" s="322"/>
      <c r="H8" s="322"/>
      <c r="I8" s="322"/>
      <c r="J8" s="322"/>
    </row>
    <row r="39" spans="1:14" x14ac:dyDescent="0.2">
      <c r="A39" t="str">
        <f>"Performance: " &amp; VLOOKUP($A$6,ChartReference2!C4:I49,4,FALSE)</f>
        <v>Performance: Children with recurrence (%)</v>
      </c>
    </row>
    <row r="40" spans="1:14" x14ac:dyDescent="0.2">
      <c r="A40" t="str">
        <f>"Numerator: " &amp; VLOOKUP($A$6,ChartReference2!C4:I49,7,FALSE)</f>
        <v>Numerator: Children with recurrence (n)</v>
      </c>
    </row>
    <row r="41" spans="1:14" x14ac:dyDescent="0.2">
      <c r="A41" t="str">
        <f>"Denominator: " &amp; VLOOKUP($A$6,ChartReference2!C4:I49,6,FALSE)</f>
        <v>Denominator: Children with substantiated allegations (n)</v>
      </c>
    </row>
    <row r="42" spans="1:14" s="321" customFormat="1" ht="13.5" thickBot="1" x14ac:dyDescent="0.25">
      <c r="A42" s="538" t="s">
        <v>1023</v>
      </c>
      <c r="B42" s="539" t="s">
        <v>1012</v>
      </c>
      <c r="C42" s="539" t="s">
        <v>1013</v>
      </c>
      <c r="D42" s="539" t="s">
        <v>1014</v>
      </c>
      <c r="E42" s="539" t="s">
        <v>1015</v>
      </c>
      <c r="F42" s="539" t="s">
        <v>1016</v>
      </c>
      <c r="G42" s="539" t="s">
        <v>1017</v>
      </c>
      <c r="H42" s="539" t="s">
        <v>1018</v>
      </c>
      <c r="I42" s="539" t="s">
        <v>1019</v>
      </c>
      <c r="J42" s="539" t="s">
        <v>1020</v>
      </c>
      <c r="K42" s="539" t="s">
        <v>1021</v>
      </c>
      <c r="L42" s="539" t="s">
        <v>1022</v>
      </c>
      <c r="M42" s="540" t="s">
        <v>868</v>
      </c>
    </row>
    <row r="43" spans="1:14" x14ac:dyDescent="0.2">
      <c r="A43" s="339" t="s">
        <v>872</v>
      </c>
      <c r="B43" s="328">
        <f t="shared" ref="B43:L44" ca="1" si="0">IFERROR(INDIRECT(ADDRESS(MATCH($A$6,INDIRECT($M43 &amp; "!A:A"),0),B$52,,,$M43)),"N.A.")</f>
        <v>40817</v>
      </c>
      <c r="C43" s="328">
        <f t="shared" ca="1" si="0"/>
        <v>41183</v>
      </c>
      <c r="D43" s="328">
        <f t="shared" ca="1" si="0"/>
        <v>41548</v>
      </c>
      <c r="E43" s="328">
        <f t="shared" ca="1" si="0"/>
        <v>41913</v>
      </c>
      <c r="F43" s="328">
        <f t="shared" ca="1" si="0"/>
        <v>42278</v>
      </c>
      <c r="G43" s="328">
        <f t="shared" ca="1" si="0"/>
        <v>42644</v>
      </c>
      <c r="H43" s="328">
        <f t="shared" ca="1" si="0"/>
        <v>43009</v>
      </c>
      <c r="I43" s="328">
        <f t="shared" ca="1" si="0"/>
        <v>43374</v>
      </c>
      <c r="J43" s="328">
        <f t="shared" ca="1" si="0"/>
        <v>43739</v>
      </c>
      <c r="K43" s="328">
        <f t="shared" ca="1" si="0"/>
        <v>44105</v>
      </c>
      <c r="L43" s="328">
        <f t="shared" ca="1" si="0"/>
        <v>44470</v>
      </c>
      <c r="M43" s="341" t="s">
        <v>316</v>
      </c>
    </row>
    <row r="44" spans="1:14" x14ac:dyDescent="0.2">
      <c r="A44" s="338" t="s">
        <v>873</v>
      </c>
      <c r="B44" s="537">
        <f t="shared" ca="1" si="0"/>
        <v>41182</v>
      </c>
      <c r="C44" s="537">
        <f t="shared" ca="1" si="0"/>
        <v>41547</v>
      </c>
      <c r="D44" s="537">
        <f t="shared" ca="1" si="0"/>
        <v>41912</v>
      </c>
      <c r="E44" s="537">
        <f t="shared" ca="1" si="0"/>
        <v>42277</v>
      </c>
      <c r="F44" s="537">
        <f t="shared" ca="1" si="0"/>
        <v>42643</v>
      </c>
      <c r="G44" s="537">
        <f t="shared" ca="1" si="0"/>
        <v>43008</v>
      </c>
      <c r="H44" s="537">
        <f t="shared" ca="1" si="0"/>
        <v>43373</v>
      </c>
      <c r="I44" s="537">
        <f t="shared" ca="1" si="0"/>
        <v>43738</v>
      </c>
      <c r="J44" s="537">
        <f t="shared" ca="1" si="0"/>
        <v>44104</v>
      </c>
      <c r="K44" s="537">
        <f t="shared" ca="1" si="0"/>
        <v>44469</v>
      </c>
      <c r="L44" s="537">
        <f t="shared" ca="1" si="0"/>
        <v>44834</v>
      </c>
      <c r="M44" s="342" t="s">
        <v>251</v>
      </c>
    </row>
    <row r="45" spans="1:14" x14ac:dyDescent="0.2">
      <c r="A45" s="340" t="s">
        <v>883</v>
      </c>
      <c r="B45" s="336">
        <f ca="1">IF(B51=0,NA(),IFERROR(INDIRECT(ADDRESS(MATCH($A$6,INDIRECT($M45 &amp; "!A:A"),0),B$52,,,$M45))/100,NA()))</f>
        <v>0.10801234426791634</v>
      </c>
      <c r="C45" s="336">
        <f t="shared" ref="C45:L45" ca="1" si="1">IF(C51=0,NA(),IFERROR(INDIRECT(ADDRESS(MATCH($A$6,INDIRECT($M45 &amp; "!A:A"),0),C$52,,,$M45))/100,NA()))</f>
        <v>0.12516659262549978</v>
      </c>
      <c r="D45" s="336">
        <f t="shared" ca="1" si="1"/>
        <v>0.120276008492569</v>
      </c>
      <c r="E45" s="336">
        <f t="shared" ca="1" si="1"/>
        <v>0.10184477677109487</v>
      </c>
      <c r="F45" s="336">
        <f t="shared" ca="1" si="1"/>
        <v>9.8928276999175585E-2</v>
      </c>
      <c r="G45" s="336">
        <f t="shared" ca="1" si="1"/>
        <v>0.11078539147428851</v>
      </c>
      <c r="H45" s="336">
        <f t="shared" ca="1" si="1"/>
        <v>0.10242782944800095</v>
      </c>
      <c r="I45" s="336">
        <f t="shared" ca="1" si="1"/>
        <v>0.10843695681240809</v>
      </c>
      <c r="J45" s="336">
        <f t="shared" ca="1" si="1"/>
        <v>9.5839311334289815E-2</v>
      </c>
      <c r="K45" s="336">
        <f t="shared" ca="1" si="1"/>
        <v>8.804347826086957E-2</v>
      </c>
      <c r="L45" s="336">
        <f t="shared" ca="1" si="1"/>
        <v>0.1125254582484725</v>
      </c>
      <c r="M45" s="343" t="s">
        <v>17</v>
      </c>
    </row>
    <row r="46" spans="1:14" x14ac:dyDescent="0.2">
      <c r="A46" s="338" t="str">
        <f ca="1">IF(ISERROR(B46),"N.A.","National Performance or Goal")</f>
        <v>National Performance or Goal</v>
      </c>
      <c r="B46" s="337">
        <f t="shared" ref="B46:L46" ca="1" si="2">IFERROR(INDIRECT(ADDRESS(MATCH($A$6,INDIRECT($M46 &amp; "!A:A"),0),B$52,,,$M46))/100,NA())</f>
        <v>9.6999999999999989E-2</v>
      </c>
      <c r="C46" s="337">
        <f t="shared" ca="1" si="2"/>
        <v>9.6999999999999989E-2</v>
      </c>
      <c r="D46" s="337">
        <f t="shared" ca="1" si="2"/>
        <v>9.6999999999999989E-2</v>
      </c>
      <c r="E46" s="337">
        <f t="shared" ca="1" si="2"/>
        <v>9.6999999999999989E-2</v>
      </c>
      <c r="F46" s="337">
        <f t="shared" ca="1" si="2"/>
        <v>9.6999999999999989E-2</v>
      </c>
      <c r="G46" s="337">
        <f t="shared" ca="1" si="2"/>
        <v>9.6999999999999989E-2</v>
      </c>
      <c r="H46" s="337">
        <f t="shared" ca="1" si="2"/>
        <v>9.6999999999999989E-2</v>
      </c>
      <c r="I46" s="337">
        <f t="shared" ca="1" si="2"/>
        <v>9.6999999999999989E-2</v>
      </c>
      <c r="J46" s="337">
        <f t="shared" ca="1" si="2"/>
        <v>9.6999999999999989E-2</v>
      </c>
      <c r="K46" s="337">
        <f t="shared" ca="1" si="2"/>
        <v>9.6999999999999989E-2</v>
      </c>
      <c r="L46" s="337">
        <f t="shared" ca="1" si="2"/>
        <v>9.6999999999999989E-2</v>
      </c>
      <c r="M46" s="344" t="s">
        <v>1027</v>
      </c>
    </row>
    <row r="47" spans="1:14" x14ac:dyDescent="0.2">
      <c r="A47" s="340" t="s">
        <v>871</v>
      </c>
      <c r="B47" s="334" t="str">
        <f t="shared" ref="B47:L47" ca="1" si="3">IFERROR(INDIRECT(ADDRESS(MATCH($A$6,INDIRECT("StartDates!A:A"),0),10,,,$M47)),NA())</f>
        <v>&lt;</v>
      </c>
      <c r="C47" s="334" t="str">
        <f t="shared" ca="1" si="3"/>
        <v>&lt;</v>
      </c>
      <c r="D47" s="334" t="str">
        <f t="shared" ca="1" si="3"/>
        <v>&lt;</v>
      </c>
      <c r="E47" s="334" t="str">
        <f t="shared" ca="1" si="3"/>
        <v>&lt;</v>
      </c>
      <c r="F47" s="334" t="str">
        <f t="shared" ca="1" si="3"/>
        <v>&lt;</v>
      </c>
      <c r="G47" s="334" t="str">
        <f t="shared" ca="1" si="3"/>
        <v>&lt;</v>
      </c>
      <c r="H47" s="334" t="str">
        <f t="shared" ca="1" si="3"/>
        <v>&lt;</v>
      </c>
      <c r="I47" s="334" t="str">
        <f t="shared" ca="1" si="3"/>
        <v>&lt;</v>
      </c>
      <c r="J47" s="334" t="str">
        <f t="shared" ca="1" si="3"/>
        <v>&lt;</v>
      </c>
      <c r="K47" s="334" t="str">
        <f t="shared" ca="1" si="3"/>
        <v>&lt;</v>
      </c>
      <c r="L47" s="334" t="str">
        <f t="shared" ca="1" si="3"/>
        <v>&lt;</v>
      </c>
      <c r="M47" s="343" t="s">
        <v>1000</v>
      </c>
    </row>
    <row r="48" spans="1:14" x14ac:dyDescent="0.2">
      <c r="A48" s="338" t="s">
        <v>1029</v>
      </c>
      <c r="B48" s="335" t="str">
        <f t="shared" ref="B48:L48" ca="1" si="4">IF($B$46="N.A.",NA(),IF(B47="&gt;",IF(B49&gt;=B50,"Yes","No"),IF(B47="&lt;",IF(B49&lt;=B50,"Yes","No"),NA())))</f>
        <v>No</v>
      </c>
      <c r="C48" s="335" t="str">
        <f t="shared" ca="1" si="4"/>
        <v>No</v>
      </c>
      <c r="D48" s="335" t="str">
        <f t="shared" ca="1" si="4"/>
        <v>No</v>
      </c>
      <c r="E48" s="335" t="str">
        <f t="shared" ca="1" si="4"/>
        <v>No</v>
      </c>
      <c r="F48" s="335" t="str">
        <f t="shared" ca="1" si="4"/>
        <v>No</v>
      </c>
      <c r="G48" s="335" t="str">
        <f t="shared" ca="1" si="4"/>
        <v>No</v>
      </c>
      <c r="H48" s="335" t="str">
        <f t="shared" ca="1" si="4"/>
        <v>No</v>
      </c>
      <c r="I48" s="335" t="str">
        <f t="shared" ca="1" si="4"/>
        <v>No</v>
      </c>
      <c r="J48" s="335" t="str">
        <f t="shared" ca="1" si="4"/>
        <v>Yes</v>
      </c>
      <c r="K48" s="335" t="str">
        <f t="shared" ca="1" si="4"/>
        <v>Yes</v>
      </c>
      <c r="L48" s="335" t="str">
        <f t="shared" ca="1" si="4"/>
        <v>No</v>
      </c>
      <c r="M48" s="349" t="s">
        <v>870</v>
      </c>
      <c r="N48" s="220"/>
    </row>
    <row r="49" spans="1:13" x14ac:dyDescent="0.2">
      <c r="A49" s="340" t="s">
        <v>15</v>
      </c>
      <c r="B49" s="331">
        <f ca="1">IFERROR(IF(INDIRECT(ADDRESS(MATCH($A$6,INDIRECT($M49 &amp; "!A:A"),0),B$52,,,$M49))="N.A.",NA(),INDIRECT(ADDRESS(MATCH($A$6,INDIRECT($M49 &amp; "!A:A"),0),B$52,,,$M49))),NA())</f>
        <v>945</v>
      </c>
      <c r="C49" s="331">
        <f t="shared" ref="C49:L49" ca="1" si="5">IFERROR(IF(INDIRECT(ADDRESS(MATCH($A$6,INDIRECT($M49 &amp; "!A:A"),0),C$52,,,$M49))="N.A.",NA(),INDIRECT(ADDRESS(MATCH($A$6,INDIRECT($M49 &amp; "!A:A"),0),C$52,,,$M49))),NA())</f>
        <v>1127</v>
      </c>
      <c r="D49" s="331">
        <f t="shared" ca="1" si="5"/>
        <v>1133</v>
      </c>
      <c r="E49" s="331">
        <f t="shared" ca="1" si="5"/>
        <v>933</v>
      </c>
      <c r="F49" s="331">
        <f t="shared" ca="1" si="5"/>
        <v>840</v>
      </c>
      <c r="G49" s="331">
        <f t="shared" ca="1" si="5"/>
        <v>907</v>
      </c>
      <c r="H49" s="331">
        <f t="shared" ca="1" si="5"/>
        <v>848</v>
      </c>
      <c r="I49" s="331">
        <f t="shared" ca="1" si="5"/>
        <v>811</v>
      </c>
      <c r="J49" s="331">
        <f t="shared" ca="1" si="5"/>
        <v>668</v>
      </c>
      <c r="K49" s="331">
        <f t="shared" ca="1" si="5"/>
        <v>567</v>
      </c>
      <c r="L49" s="331">
        <f t="shared" ca="1" si="5"/>
        <v>663</v>
      </c>
      <c r="M49" s="345" t="s">
        <v>253</v>
      </c>
    </row>
    <row r="50" spans="1:13" ht="25.5" x14ac:dyDescent="0.2">
      <c r="A50" s="439" t="str">
        <f ca="1">IF(A46="N.A.","N.A.",IF(B47="&gt;","Min numerator that meets standard, given denominator",IF(B47="&lt;","Max numerator that meets standard, given denominator","N.A.")))</f>
        <v>Max numerator that meets standard, given denominator</v>
      </c>
      <c r="B50" s="332">
        <f t="shared" ref="B50:L50" ca="1" si="6">IFERROR(IF(B47="N.A.",NA(),IF(B47="&gt;",ROUNDUP(B51*B46,1),IF(B47="&lt;",ROUNDDOWN(B51*B46,1),NA()))),NA())</f>
        <v>848.6</v>
      </c>
      <c r="C50" s="332">
        <f t="shared" ca="1" si="6"/>
        <v>873.3</v>
      </c>
      <c r="D50" s="332">
        <f t="shared" ca="1" si="6"/>
        <v>913.7</v>
      </c>
      <c r="E50" s="332">
        <f t="shared" ca="1" si="6"/>
        <v>888.6</v>
      </c>
      <c r="F50" s="332">
        <f t="shared" ca="1" si="6"/>
        <v>823.6</v>
      </c>
      <c r="G50" s="332">
        <f t="shared" ca="1" si="6"/>
        <v>794.1</v>
      </c>
      <c r="H50" s="332">
        <f t="shared" ca="1" si="6"/>
        <v>803</v>
      </c>
      <c r="I50" s="332">
        <f t="shared" ca="1" si="6"/>
        <v>725.4</v>
      </c>
      <c r="J50" s="332">
        <f t="shared" ca="1" si="6"/>
        <v>676</v>
      </c>
      <c r="K50" s="332">
        <f t="shared" ca="1" si="6"/>
        <v>624.6</v>
      </c>
      <c r="L50" s="332">
        <f t="shared" ca="1" si="6"/>
        <v>571.5</v>
      </c>
      <c r="M50" s="346" t="s">
        <v>870</v>
      </c>
    </row>
    <row r="51" spans="1:13" x14ac:dyDescent="0.2">
      <c r="A51" s="340" t="s">
        <v>16</v>
      </c>
      <c r="B51" s="331">
        <f ca="1">IF(INDIRECT(ADDRESS(MATCH($A$6,INDIRECT($M51 &amp; "!A:A"),0),B$52,,,$M51))="N.A.",NA(),IFERROR(INDIRECT(ADDRESS(MATCH($A$6,INDIRECT($M51 &amp; "!A:A"),0),B$52,,,$M51)),NA()))</f>
        <v>8749</v>
      </c>
      <c r="C51" s="331">
        <f t="shared" ref="C51:L51" ca="1" si="7">IF(INDIRECT(ADDRESS(MATCH($A$6,INDIRECT($M51 &amp; "!A:A"),0),C$52,,,$M51))="N.A.",NA(),IFERROR(INDIRECT(ADDRESS(MATCH($A$6,INDIRECT($M51 &amp; "!A:A"),0),C$52,,,$M51)),NA()))</f>
        <v>9004</v>
      </c>
      <c r="D51" s="331">
        <f t="shared" ca="1" si="7"/>
        <v>9420</v>
      </c>
      <c r="E51" s="331">
        <f t="shared" ca="1" si="7"/>
        <v>9161</v>
      </c>
      <c r="F51" s="331">
        <f t="shared" ca="1" si="7"/>
        <v>8491</v>
      </c>
      <c r="G51" s="331">
        <f t="shared" ca="1" si="7"/>
        <v>8187</v>
      </c>
      <c r="H51" s="331">
        <f t="shared" ca="1" si="7"/>
        <v>8279</v>
      </c>
      <c r="I51" s="331">
        <f t="shared" ca="1" si="7"/>
        <v>7479</v>
      </c>
      <c r="J51" s="331">
        <f t="shared" ca="1" si="7"/>
        <v>6970</v>
      </c>
      <c r="K51" s="331">
        <f t="shared" ca="1" si="7"/>
        <v>6440</v>
      </c>
      <c r="L51" s="331">
        <f t="shared" ca="1" si="7"/>
        <v>5892</v>
      </c>
      <c r="M51" s="345" t="s">
        <v>252</v>
      </c>
    </row>
    <row r="52" spans="1:13" x14ac:dyDescent="0.2">
      <c r="A52" s="338" t="s">
        <v>869</v>
      </c>
      <c r="B52" s="350">
        <v>57</v>
      </c>
      <c r="C52" s="350">
        <v>61</v>
      </c>
      <c r="D52" s="350">
        <v>65</v>
      </c>
      <c r="E52" s="350">
        <v>69</v>
      </c>
      <c r="F52" s="350">
        <v>73</v>
      </c>
      <c r="G52" s="350">
        <v>77</v>
      </c>
      <c r="H52" s="350">
        <v>81</v>
      </c>
      <c r="I52" s="350">
        <v>85</v>
      </c>
      <c r="J52" s="350">
        <v>89</v>
      </c>
      <c r="K52" s="350">
        <v>93</v>
      </c>
      <c r="L52" s="350">
        <v>97</v>
      </c>
      <c r="M52" s="351" t="s">
        <v>55</v>
      </c>
    </row>
  </sheetData>
  <sheetProtection sheet="1" objects="1" scenarios="1"/>
  <mergeCells count="1">
    <mergeCell ref="A6:E6"/>
  </mergeCells>
  <dataValidations count="1">
    <dataValidation type="list" allowBlank="1" showInputMessage="1" showErrorMessage="1" sqref="A6:E6" xr:uid="{00000000-0002-0000-0400-000000000000}">
      <formula1>PercentageMeasures</formula1>
    </dataValidation>
  </dataValidations>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tabColor theme="6" tint="0.59999389629810485"/>
  </sheetPr>
  <dimension ref="A1:N52"/>
  <sheetViews>
    <sheetView workbookViewId="0">
      <pane ySplit="6" topLeftCell="A7" activePane="bottomLeft" state="frozen"/>
      <selection activeCell="A42" sqref="A42"/>
      <selection pane="bottomLeft"/>
    </sheetView>
  </sheetViews>
  <sheetFormatPr defaultRowHeight="12.75" x14ac:dyDescent="0.2"/>
  <cols>
    <col min="1" max="1" width="40.7109375" bestFit="1" customWidth="1"/>
    <col min="2" max="12" width="16.85546875" customWidth="1"/>
    <col min="13" max="13" width="25.28515625" bestFit="1" customWidth="1"/>
  </cols>
  <sheetData>
    <row r="1" spans="1:10" x14ac:dyDescent="0.2">
      <c r="A1" s="289" t="s">
        <v>993</v>
      </c>
    </row>
    <row r="2" spans="1:10" ht="15.75" x14ac:dyDescent="0.2">
      <c r="A2" s="431" t="str">
        <f>CWSOutcomes_CompareToBaseline!A1</f>
        <v>CWS Outcomes System Summary for the Northern Region--v1231</v>
      </c>
    </row>
    <row r="3" spans="1:10" ht="15.75" x14ac:dyDescent="0.2">
      <c r="A3" s="431" t="str">
        <f>CWSOutcomes_CompareToBaseline!A2</f>
        <v>Agency: Child Welfare. Report publication: Jan 2024. Data extract: Q3 2023.</v>
      </c>
    </row>
    <row r="4" spans="1:10" x14ac:dyDescent="0.2">
      <c r="A4" s="220" t="s">
        <v>885</v>
      </c>
    </row>
    <row r="5" spans="1:10" x14ac:dyDescent="0.2">
      <c r="A5" s="220" t="s">
        <v>959</v>
      </c>
    </row>
    <row r="6" spans="1:10" ht="15.75" x14ac:dyDescent="0.2">
      <c r="A6" s="550" t="s">
        <v>724</v>
      </c>
      <c r="B6" s="550"/>
      <c r="C6" s="550"/>
      <c r="D6" s="550"/>
      <c r="E6" s="550"/>
      <c r="F6" s="323"/>
      <c r="G6" s="323"/>
      <c r="H6" s="323"/>
      <c r="I6" s="323"/>
      <c r="J6" s="323"/>
    </row>
    <row r="7" spans="1:10" x14ac:dyDescent="0.2">
      <c r="A7" s="322" t="str">
        <f>A6&amp;"--Chart 1: " &amp; A45</f>
        <v>4-P5--Placement stability--Chart 1: Performance (rate per 1,000)</v>
      </c>
      <c r="B7" s="322"/>
      <c r="C7" s="322"/>
      <c r="D7" s="322"/>
      <c r="E7" s="322"/>
      <c r="F7" s="322"/>
      <c r="G7" s="322"/>
      <c r="H7" s="322"/>
      <c r="I7" s="322"/>
      <c r="J7" s="322"/>
    </row>
    <row r="8" spans="1:10" x14ac:dyDescent="0.2">
      <c r="A8" s="322" t="str">
        <f>A6&amp;"--Chart 2: Numerator"</f>
        <v>4-P5--Placement stability--Chart 2: Numerator</v>
      </c>
      <c r="B8" s="322"/>
      <c r="C8" s="322"/>
      <c r="D8" s="322"/>
      <c r="E8" s="322"/>
      <c r="F8" s="322"/>
      <c r="G8" s="322"/>
      <c r="H8" s="322"/>
      <c r="I8" s="322"/>
      <c r="J8" s="322"/>
    </row>
    <row r="39" spans="1:14" x14ac:dyDescent="0.2">
      <c r="A39" t="str">
        <f>"Performance: " &amp; VLOOKUP($A$6,ChartReference2!C4:I49,4,FALSE)</f>
        <v>Performance: Rate of placement moves (per 1,000 days)</v>
      </c>
    </row>
    <row r="40" spans="1:14" x14ac:dyDescent="0.2">
      <c r="A40" t="str">
        <f>"Numerator: " &amp; VLOOKUP($A$6,ChartReference2!C4:I49,7,FALSE)</f>
        <v>Numerator: Placement moves (n)</v>
      </c>
    </row>
    <row r="41" spans="1:14" x14ac:dyDescent="0.2">
      <c r="A41" t="str">
        <f>"Denominator: " &amp; VLOOKUP($A$6,ChartReference2!C4:I49,6,FALSE)</f>
        <v>Denominator: Foster care days (n)</v>
      </c>
    </row>
    <row r="42" spans="1:14" s="321" customFormat="1" ht="13.5" thickBot="1" x14ac:dyDescent="0.25">
      <c r="A42" s="538" t="s">
        <v>1023</v>
      </c>
      <c r="B42" s="539" t="s">
        <v>1012</v>
      </c>
      <c r="C42" s="539" t="s">
        <v>1013</v>
      </c>
      <c r="D42" s="539" t="s">
        <v>1014</v>
      </c>
      <c r="E42" s="539" t="s">
        <v>1015</v>
      </c>
      <c r="F42" s="539" t="s">
        <v>1016</v>
      </c>
      <c r="G42" s="539" t="s">
        <v>1017</v>
      </c>
      <c r="H42" s="539" t="s">
        <v>1018</v>
      </c>
      <c r="I42" s="539" t="s">
        <v>1019</v>
      </c>
      <c r="J42" s="539" t="s">
        <v>1020</v>
      </c>
      <c r="K42" s="539" t="s">
        <v>1021</v>
      </c>
      <c r="L42" s="539" t="s">
        <v>1022</v>
      </c>
      <c r="M42" s="540" t="s">
        <v>868</v>
      </c>
    </row>
    <row r="43" spans="1:14" x14ac:dyDescent="0.2">
      <c r="A43" s="339" t="s">
        <v>872</v>
      </c>
      <c r="B43" s="328">
        <f t="shared" ref="B43:L44" ca="1" si="0">IFERROR(INDIRECT(ADDRESS(MATCH($A$6,INDIRECT($M43 &amp; "!A:A"),0),B$52,,,$M43)),"N.A.")</f>
        <v>41183</v>
      </c>
      <c r="C43" s="328">
        <f t="shared" ca="1" si="0"/>
        <v>41548</v>
      </c>
      <c r="D43" s="328">
        <f t="shared" ca="1" si="0"/>
        <v>41913</v>
      </c>
      <c r="E43" s="328">
        <f t="shared" ca="1" si="0"/>
        <v>42278</v>
      </c>
      <c r="F43" s="328">
        <f t="shared" ca="1" si="0"/>
        <v>42644</v>
      </c>
      <c r="G43" s="328">
        <f t="shared" ca="1" si="0"/>
        <v>43009</v>
      </c>
      <c r="H43" s="328">
        <f t="shared" ca="1" si="0"/>
        <v>43374</v>
      </c>
      <c r="I43" s="328">
        <f t="shared" ca="1" si="0"/>
        <v>43739</v>
      </c>
      <c r="J43" s="328">
        <f t="shared" ca="1" si="0"/>
        <v>44105</v>
      </c>
      <c r="K43" s="328">
        <f t="shared" ca="1" si="0"/>
        <v>44470</v>
      </c>
      <c r="L43" s="328">
        <f t="shared" ca="1" si="0"/>
        <v>44835</v>
      </c>
      <c r="M43" s="341" t="s">
        <v>316</v>
      </c>
    </row>
    <row r="44" spans="1:14" x14ac:dyDescent="0.2">
      <c r="A44" s="338" t="s">
        <v>873</v>
      </c>
      <c r="B44" s="537">
        <f t="shared" ca="1" si="0"/>
        <v>41547</v>
      </c>
      <c r="C44" s="537">
        <f t="shared" ca="1" si="0"/>
        <v>41912</v>
      </c>
      <c r="D44" s="537">
        <f t="shared" ca="1" si="0"/>
        <v>42277</v>
      </c>
      <c r="E44" s="537">
        <f t="shared" ca="1" si="0"/>
        <v>42643</v>
      </c>
      <c r="F44" s="537">
        <f t="shared" ca="1" si="0"/>
        <v>43008</v>
      </c>
      <c r="G44" s="537">
        <f t="shared" ca="1" si="0"/>
        <v>43373</v>
      </c>
      <c r="H44" s="537">
        <f t="shared" ca="1" si="0"/>
        <v>43738</v>
      </c>
      <c r="I44" s="537">
        <f t="shared" ca="1" si="0"/>
        <v>44104</v>
      </c>
      <c r="J44" s="537">
        <f t="shared" ca="1" si="0"/>
        <v>44469</v>
      </c>
      <c r="K44" s="537">
        <f t="shared" ca="1" si="0"/>
        <v>44834</v>
      </c>
      <c r="L44" s="537">
        <f t="shared" ca="1" si="0"/>
        <v>45199</v>
      </c>
      <c r="M44" s="342" t="s">
        <v>251</v>
      </c>
    </row>
    <row r="45" spans="1:14" x14ac:dyDescent="0.2">
      <c r="A45" s="340" t="s">
        <v>882</v>
      </c>
      <c r="B45" s="329">
        <f ca="1">IF(B51=0,NA(),IFERROR(INDIRECT(ADDRESS(MATCH($A$6,INDIRECT($M45 &amp; "!A:A"),0),B$52,,,$M45)),NA()))</f>
        <v>5.4921915785101998</v>
      </c>
      <c r="C45" s="329">
        <f t="shared" ref="C45:L45" ca="1" si="1">IF(C51=0,NA(),IFERROR(INDIRECT(ADDRESS(MATCH($A$6,INDIRECT($M45 &amp; "!A:A"),0),C$52,,,$M45)),NA()))</f>
        <v>5.1783563389821454</v>
      </c>
      <c r="D45" s="329">
        <f t="shared" ca="1" si="1"/>
        <v>4.9637665591215052</v>
      </c>
      <c r="E45" s="329">
        <f t="shared" ca="1" si="1"/>
        <v>5.005804504295333</v>
      </c>
      <c r="F45" s="329">
        <f t="shared" ca="1" si="1"/>
        <v>4.9580762396306781</v>
      </c>
      <c r="G45" s="329">
        <f t="shared" ca="1" si="1"/>
        <v>5.0623650579081581</v>
      </c>
      <c r="H45" s="329">
        <f t="shared" ca="1" si="1"/>
        <v>4.4583245969299359</v>
      </c>
      <c r="I45" s="329">
        <f t="shared" ca="1" si="1"/>
        <v>3.7412013810731928</v>
      </c>
      <c r="J45" s="329">
        <f t="shared" ca="1" si="1"/>
        <v>4.1083209505694294</v>
      </c>
      <c r="K45" s="329">
        <f t="shared" ca="1" si="1"/>
        <v>3.822625459393453</v>
      </c>
      <c r="L45" s="329">
        <f t="shared" ca="1" si="1"/>
        <v>3.8969364521456833</v>
      </c>
      <c r="M45" s="343" t="s">
        <v>17</v>
      </c>
    </row>
    <row r="46" spans="1:14" x14ac:dyDescent="0.2">
      <c r="A46" s="338" t="str">
        <f ca="1">IF(ISERROR(B46),"N.A.","National Performance or Goal")</f>
        <v>National Performance or Goal</v>
      </c>
      <c r="B46" s="333">
        <f t="shared" ref="B46:L46" ca="1" si="2">IFERROR(INDIRECT(ADDRESS(MATCH($A$6,INDIRECT($M46 &amp; "!A:A"),0),B$52,,,$M46)),NA())</f>
        <v>4.4800000000000004</v>
      </c>
      <c r="C46" s="333">
        <f t="shared" ca="1" si="2"/>
        <v>4.4800000000000004</v>
      </c>
      <c r="D46" s="333">
        <f t="shared" ca="1" si="2"/>
        <v>4.4800000000000004</v>
      </c>
      <c r="E46" s="333">
        <f t="shared" ca="1" si="2"/>
        <v>4.4800000000000004</v>
      </c>
      <c r="F46" s="333">
        <f t="shared" ca="1" si="2"/>
        <v>4.4800000000000004</v>
      </c>
      <c r="G46" s="333">
        <f t="shared" ca="1" si="2"/>
        <v>4.4800000000000004</v>
      </c>
      <c r="H46" s="333">
        <f t="shared" ca="1" si="2"/>
        <v>4.4800000000000004</v>
      </c>
      <c r="I46" s="333">
        <f t="shared" ca="1" si="2"/>
        <v>4.4800000000000004</v>
      </c>
      <c r="J46" s="333">
        <f t="shared" ca="1" si="2"/>
        <v>4.4800000000000004</v>
      </c>
      <c r="K46" s="333">
        <f t="shared" ca="1" si="2"/>
        <v>4.4800000000000004</v>
      </c>
      <c r="L46" s="333">
        <f t="shared" ca="1" si="2"/>
        <v>4.4800000000000004</v>
      </c>
      <c r="M46" s="344" t="s">
        <v>1027</v>
      </c>
    </row>
    <row r="47" spans="1:14" x14ac:dyDescent="0.2">
      <c r="A47" s="340" t="s">
        <v>871</v>
      </c>
      <c r="B47" s="334" t="str">
        <f t="shared" ref="B47:L47" ca="1" si="3">IFERROR(INDIRECT(ADDRESS(MATCH($A$6,INDIRECT("StartDates!A:A"),0),10,,,$M47)),NA())</f>
        <v>&lt;</v>
      </c>
      <c r="C47" s="334" t="str">
        <f t="shared" ca="1" si="3"/>
        <v>&lt;</v>
      </c>
      <c r="D47" s="334" t="str">
        <f t="shared" ca="1" si="3"/>
        <v>&lt;</v>
      </c>
      <c r="E47" s="334" t="str">
        <f t="shared" ca="1" si="3"/>
        <v>&lt;</v>
      </c>
      <c r="F47" s="334" t="str">
        <f t="shared" ca="1" si="3"/>
        <v>&lt;</v>
      </c>
      <c r="G47" s="334" t="str">
        <f t="shared" ca="1" si="3"/>
        <v>&lt;</v>
      </c>
      <c r="H47" s="334" t="str">
        <f t="shared" ca="1" si="3"/>
        <v>&lt;</v>
      </c>
      <c r="I47" s="334" t="str">
        <f t="shared" ca="1" si="3"/>
        <v>&lt;</v>
      </c>
      <c r="J47" s="334" t="str">
        <f t="shared" ca="1" si="3"/>
        <v>&lt;</v>
      </c>
      <c r="K47" s="334" t="str">
        <f t="shared" ca="1" si="3"/>
        <v>&lt;</v>
      </c>
      <c r="L47" s="334" t="str">
        <f t="shared" ca="1" si="3"/>
        <v>&lt;</v>
      </c>
      <c r="M47" s="343" t="s">
        <v>1000</v>
      </c>
    </row>
    <row r="48" spans="1:14" x14ac:dyDescent="0.2">
      <c r="A48" s="338" t="s">
        <v>1029</v>
      </c>
      <c r="B48" s="335" t="str">
        <f ca="1">IF($B$46="N.A.",NA(),IF(B47="&gt;",IF(B49&gt;=B50,"Yes","No"),IF(B47="&lt;",IF(B49&lt;=B50,"Yes","No"),NA())))</f>
        <v>No</v>
      </c>
      <c r="C48" s="335" t="str">
        <f t="shared" ref="C48:L48" ca="1" si="4">IF($B$46="N.A.",NA(),IF(C47="&gt;",IF(C49&gt;=C50,"Yes","No"),IF(C47="&lt;",IF(C49&lt;=C50,"Yes","No"),NA())))</f>
        <v>No</v>
      </c>
      <c r="D48" s="335" t="str">
        <f t="shared" ca="1" si="4"/>
        <v>No</v>
      </c>
      <c r="E48" s="335" t="str">
        <f t="shared" ca="1" si="4"/>
        <v>No</v>
      </c>
      <c r="F48" s="335" t="str">
        <f t="shared" ca="1" si="4"/>
        <v>No</v>
      </c>
      <c r="G48" s="335" t="str">
        <f t="shared" ca="1" si="4"/>
        <v>No</v>
      </c>
      <c r="H48" s="335" t="str">
        <f t="shared" ca="1" si="4"/>
        <v>Yes</v>
      </c>
      <c r="I48" s="335" t="str">
        <f t="shared" ca="1" si="4"/>
        <v>Yes</v>
      </c>
      <c r="J48" s="335" t="str">
        <f t="shared" ca="1" si="4"/>
        <v>Yes</v>
      </c>
      <c r="K48" s="335" t="str">
        <f t="shared" ca="1" si="4"/>
        <v>Yes</v>
      </c>
      <c r="L48" s="335" t="str">
        <f t="shared" ca="1" si="4"/>
        <v>Yes</v>
      </c>
      <c r="M48" s="349" t="s">
        <v>870</v>
      </c>
      <c r="N48" s="220"/>
    </row>
    <row r="49" spans="1:13" x14ac:dyDescent="0.2">
      <c r="A49" s="340" t="s">
        <v>15</v>
      </c>
      <c r="B49" s="331">
        <f ca="1">IFERROR(IF(INDIRECT(ADDRESS(MATCH($A$6,INDIRECT($M49 &amp; "!A:A"),0),B$52,,,$M49))="N.A.",NA(),INDIRECT(ADDRESS(MATCH($A$6,INDIRECT($M49 &amp; "!A:A"),0),B$52,,,$M49))),NA())</f>
        <v>2830</v>
      </c>
      <c r="C49" s="331">
        <f t="shared" ref="C49:L49" ca="1" si="5">IFERROR(IF(INDIRECT(ADDRESS(MATCH($A$6,INDIRECT($M49 &amp; "!A:A"),0),C$52,,,$M49))="N.A.",NA(),INDIRECT(ADDRESS(MATCH($A$6,INDIRECT($M49 &amp; "!A:A"),0),C$52,,,$M49))),NA())</f>
        <v>3104</v>
      </c>
      <c r="D49" s="331">
        <f t="shared" ca="1" si="5"/>
        <v>2657</v>
      </c>
      <c r="E49" s="331">
        <f t="shared" ca="1" si="5"/>
        <v>2695</v>
      </c>
      <c r="F49" s="331">
        <f t="shared" ca="1" si="5"/>
        <v>2221</v>
      </c>
      <c r="G49" s="331">
        <f t="shared" ca="1" si="5"/>
        <v>2408</v>
      </c>
      <c r="H49" s="331">
        <f t="shared" ca="1" si="5"/>
        <v>2020</v>
      </c>
      <c r="I49" s="331">
        <f t="shared" ca="1" si="5"/>
        <v>1569</v>
      </c>
      <c r="J49" s="331">
        <f t="shared" ca="1" si="5"/>
        <v>1540</v>
      </c>
      <c r="K49" s="331">
        <f t="shared" ca="1" si="5"/>
        <v>1296</v>
      </c>
      <c r="L49" s="331">
        <f t="shared" ca="1" si="5"/>
        <v>1234</v>
      </c>
      <c r="M49" s="345" t="s">
        <v>253</v>
      </c>
    </row>
    <row r="50" spans="1:13" ht="25.5" x14ac:dyDescent="0.2">
      <c r="A50" s="439" t="str">
        <f ca="1">IF(A46="N.A.","N.A.",IF(B47="&gt;","Min numerator that meets standard, given denominator",IF(B47="&lt;","Max numerator that meets standard, given denominator","N.A.")))</f>
        <v>Max numerator that meets standard, given denominator</v>
      </c>
      <c r="B50" s="332">
        <f ca="1">IFERROR(IF(B47="N.A.",NA(),IF(B47="&gt;",ROUNDUP(B51*B46/1000,0),IF(B47="&lt;",ROUNDDOWN(B51*B46/1000,0),NA()))),NA())</f>
        <v>2308</v>
      </c>
      <c r="C50" s="332">
        <f t="shared" ref="C50:L50" ca="1" si="6">IFERROR(IF(C47="N.A.",NA(),IF(C47="&gt;",ROUNDUP(C51*C46/1000,0),IF(C47="&lt;",ROUNDDOWN(C51*C46/1000,0),NA()))),NA())</f>
        <v>2685</v>
      </c>
      <c r="D50" s="332">
        <f t="shared" ca="1" si="6"/>
        <v>2398</v>
      </c>
      <c r="E50" s="332">
        <f t="shared" ca="1" si="6"/>
        <v>2411</v>
      </c>
      <c r="F50" s="332">
        <f t="shared" ca="1" si="6"/>
        <v>2006</v>
      </c>
      <c r="G50" s="332">
        <f t="shared" ca="1" si="6"/>
        <v>2130</v>
      </c>
      <c r="H50" s="332">
        <f t="shared" ca="1" si="6"/>
        <v>2029</v>
      </c>
      <c r="I50" s="332">
        <f t="shared" ca="1" si="6"/>
        <v>1878</v>
      </c>
      <c r="J50" s="332">
        <f t="shared" ca="1" si="6"/>
        <v>1679</v>
      </c>
      <c r="K50" s="332">
        <f t="shared" ca="1" si="6"/>
        <v>1518</v>
      </c>
      <c r="L50" s="332">
        <f t="shared" ca="1" si="6"/>
        <v>1418</v>
      </c>
      <c r="M50" s="346" t="s">
        <v>870</v>
      </c>
    </row>
    <row r="51" spans="1:13" x14ac:dyDescent="0.2">
      <c r="A51" s="340" t="s">
        <v>16</v>
      </c>
      <c r="B51" s="331">
        <f t="shared" ref="B51:L51" ca="1" si="7">IFERROR(INDIRECT(ADDRESS(MATCH($A$6,INDIRECT($M51 &amp; "!A:A"),0),B$52,,,$M51)),NA())</f>
        <v>515277</v>
      </c>
      <c r="C51" s="331">
        <f t="shared" ca="1" si="7"/>
        <v>599418</v>
      </c>
      <c r="D51" s="331">
        <f t="shared" ca="1" si="7"/>
        <v>535279</v>
      </c>
      <c r="E51" s="331">
        <f t="shared" ca="1" si="7"/>
        <v>538375</v>
      </c>
      <c r="F51" s="331">
        <f t="shared" ca="1" si="7"/>
        <v>447956</v>
      </c>
      <c r="G51" s="331">
        <f t="shared" ca="1" si="7"/>
        <v>475667</v>
      </c>
      <c r="H51" s="331">
        <f t="shared" ca="1" si="7"/>
        <v>453085</v>
      </c>
      <c r="I51" s="331">
        <f t="shared" ca="1" si="7"/>
        <v>419384</v>
      </c>
      <c r="J51" s="331">
        <f t="shared" ca="1" si="7"/>
        <v>374849</v>
      </c>
      <c r="K51" s="331">
        <f t="shared" ca="1" si="7"/>
        <v>339034</v>
      </c>
      <c r="L51" s="331">
        <f t="shared" ca="1" si="7"/>
        <v>316659</v>
      </c>
      <c r="M51" s="345" t="s">
        <v>252</v>
      </c>
    </row>
    <row r="52" spans="1:13" x14ac:dyDescent="0.2">
      <c r="A52" s="338" t="s">
        <v>869</v>
      </c>
      <c r="B52" s="350">
        <v>57</v>
      </c>
      <c r="C52" s="350">
        <v>61</v>
      </c>
      <c r="D52" s="350">
        <v>65</v>
      </c>
      <c r="E52" s="350">
        <v>69</v>
      </c>
      <c r="F52" s="350">
        <v>73</v>
      </c>
      <c r="G52" s="350">
        <v>77</v>
      </c>
      <c r="H52" s="350">
        <v>81</v>
      </c>
      <c r="I52" s="350">
        <v>85</v>
      </c>
      <c r="J52" s="350">
        <v>89</v>
      </c>
      <c r="K52" s="350">
        <v>93</v>
      </c>
      <c r="L52" s="350">
        <v>97</v>
      </c>
      <c r="M52" s="351" t="s">
        <v>55</v>
      </c>
    </row>
  </sheetData>
  <sheetProtection sheet="1" objects="1" scenarios="1"/>
  <mergeCells count="1">
    <mergeCell ref="A6:E6"/>
  </mergeCell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6" tint="-0.499984740745262"/>
    <pageSetUpPr fitToPage="1"/>
  </sheetPr>
  <dimension ref="A1:G142"/>
  <sheetViews>
    <sheetView zoomScaleNormal="100" workbookViewId="0">
      <pane xSplit="3" ySplit="4" topLeftCell="D5" activePane="bottomRight" state="frozen"/>
      <selection activeCell="H4" sqref="H4"/>
      <selection pane="topRight" activeCell="H4" sqref="H4"/>
      <selection pane="bottomLeft" activeCell="H4" sqref="H4"/>
      <selection pane="bottomRight"/>
    </sheetView>
  </sheetViews>
  <sheetFormatPr defaultRowHeight="12.75" x14ac:dyDescent="0.2"/>
  <cols>
    <col min="1" max="1" width="18.5703125" style="50" customWidth="1"/>
    <col min="2" max="2" width="9.140625" style="50"/>
    <col min="3" max="3" width="53.5703125" style="50" bestFit="1" customWidth="1"/>
    <col min="4" max="4" width="74.85546875" style="50" customWidth="1"/>
    <col min="5" max="5" width="87.42578125" style="50" bestFit="1" customWidth="1"/>
  </cols>
  <sheetData>
    <row r="1" spans="1:7" ht="12.75" customHeight="1" x14ac:dyDescent="0.2">
      <c r="A1" s="352" t="s">
        <v>913</v>
      </c>
      <c r="B1" s="152"/>
      <c r="C1" s="152"/>
      <c r="D1" s="152"/>
      <c r="E1" s="48"/>
      <c r="F1" s="50"/>
    </row>
    <row r="2" spans="1:7" ht="18" x14ac:dyDescent="0.2">
      <c r="A2" s="296" t="str">
        <f>CWSOutcomes_CompareToBaseline!A1</f>
        <v>CWS Outcomes System Summary for the Northern Region--v1231</v>
      </c>
      <c r="B2" s="152"/>
      <c r="C2" s="152"/>
      <c r="D2" s="152"/>
      <c r="E2" s="152"/>
      <c r="F2" s="50"/>
    </row>
    <row r="3" spans="1:7" ht="18" x14ac:dyDescent="0.2">
      <c r="A3" s="296" t="str">
        <f>"Methodologies. " &amp; CWSOutcomes_CompareToBaseline!A2</f>
        <v>Methodologies. Agency: Child Welfare. Report publication: Jan 2024. Data extract: Q3 2023.</v>
      </c>
      <c r="B3" s="368"/>
      <c r="C3" s="368"/>
      <c r="D3" s="368"/>
      <c r="E3" s="368"/>
      <c r="F3" s="50"/>
    </row>
    <row r="4" spans="1:7" s="6" customFormat="1" ht="38.25" x14ac:dyDescent="0.2">
      <c r="A4" s="123" t="s">
        <v>42</v>
      </c>
      <c r="B4" s="123" t="s">
        <v>18</v>
      </c>
      <c r="C4" s="123" t="s">
        <v>887</v>
      </c>
      <c r="D4" s="123" t="s">
        <v>43</v>
      </c>
      <c r="E4" s="123" t="s">
        <v>889</v>
      </c>
    </row>
    <row r="5" spans="1:7" ht="75" x14ac:dyDescent="0.2">
      <c r="A5" s="356" t="s">
        <v>260</v>
      </c>
      <c r="B5" s="356" t="s">
        <v>52</v>
      </c>
      <c r="C5" s="357" t="s">
        <v>665</v>
      </c>
      <c r="D5" s="357" t="s">
        <v>921</v>
      </c>
      <c r="E5" s="358" t="s">
        <v>655</v>
      </c>
      <c r="G5" s="275"/>
    </row>
    <row r="6" spans="1:7" ht="75" x14ac:dyDescent="0.2">
      <c r="A6" s="356" t="s">
        <v>262</v>
      </c>
      <c r="B6" s="356" t="s">
        <v>52</v>
      </c>
      <c r="C6" s="357" t="s">
        <v>663</v>
      </c>
      <c r="D6" s="357" t="s">
        <v>922</v>
      </c>
      <c r="E6" s="358" t="s">
        <v>669</v>
      </c>
      <c r="G6" s="275"/>
    </row>
    <row r="7" spans="1:7" ht="90" x14ac:dyDescent="0.2">
      <c r="A7" s="356" t="s">
        <v>264</v>
      </c>
      <c r="B7" s="356" t="s">
        <v>52</v>
      </c>
      <c r="C7" s="357" t="s">
        <v>248</v>
      </c>
      <c r="D7" s="357" t="s">
        <v>923</v>
      </c>
      <c r="E7" s="358" t="s">
        <v>656</v>
      </c>
    </row>
    <row r="8" spans="1:7" ht="135" x14ac:dyDescent="0.2">
      <c r="A8" s="356" t="s">
        <v>266</v>
      </c>
      <c r="B8" s="356" t="s">
        <v>52</v>
      </c>
      <c r="C8" s="357" t="s">
        <v>249</v>
      </c>
      <c r="D8" s="357" t="s">
        <v>924</v>
      </c>
      <c r="E8" s="359" t="s">
        <v>657</v>
      </c>
    </row>
    <row r="9" spans="1:7" ht="270" x14ac:dyDescent="0.2">
      <c r="A9" s="356" t="s">
        <v>659</v>
      </c>
      <c r="B9" s="356" t="s">
        <v>52</v>
      </c>
      <c r="C9" s="357" t="s">
        <v>250</v>
      </c>
      <c r="D9" s="357" t="s">
        <v>925</v>
      </c>
      <c r="E9" s="359" t="s">
        <v>658</v>
      </c>
    </row>
    <row r="10" spans="1:7" ht="15.75" x14ac:dyDescent="0.2">
      <c r="A10" s="356" t="s">
        <v>888</v>
      </c>
      <c r="B10" s="356" t="s">
        <v>888</v>
      </c>
      <c r="C10" s="360" t="s">
        <v>501</v>
      </c>
      <c r="D10" s="357" t="s">
        <v>888</v>
      </c>
      <c r="E10" s="357" t="s">
        <v>888</v>
      </c>
    </row>
    <row r="11" spans="1:7" ht="30" x14ac:dyDescent="0.2">
      <c r="A11" s="356" t="s">
        <v>706</v>
      </c>
      <c r="B11" s="356" t="s">
        <v>166</v>
      </c>
      <c r="C11" s="361" t="s">
        <v>492</v>
      </c>
      <c r="D11" s="357" t="s">
        <v>526</v>
      </c>
      <c r="E11" s="359" t="s">
        <v>726</v>
      </c>
    </row>
    <row r="12" spans="1:7" ht="60" x14ac:dyDescent="0.2">
      <c r="A12" s="356" t="s">
        <v>707</v>
      </c>
      <c r="B12" s="356" t="s">
        <v>166</v>
      </c>
      <c r="C12" s="361" t="s">
        <v>493</v>
      </c>
      <c r="D12" s="362" t="s">
        <v>527</v>
      </c>
      <c r="E12" s="359" t="s">
        <v>727</v>
      </c>
    </row>
    <row r="13" spans="1:7" ht="15.75" x14ac:dyDescent="0.2">
      <c r="A13" s="355" t="s">
        <v>888</v>
      </c>
      <c r="B13" s="356" t="s">
        <v>888</v>
      </c>
      <c r="C13" s="360" t="s">
        <v>502</v>
      </c>
      <c r="D13" s="361" t="s">
        <v>888</v>
      </c>
      <c r="E13" s="361" t="s">
        <v>888</v>
      </c>
    </row>
    <row r="14" spans="1:7" ht="30" x14ac:dyDescent="0.2">
      <c r="A14" s="356" t="s">
        <v>708</v>
      </c>
      <c r="B14" s="356" t="s">
        <v>166</v>
      </c>
      <c r="C14" s="361" t="s">
        <v>504</v>
      </c>
      <c r="D14" s="361" t="s">
        <v>528</v>
      </c>
      <c r="E14" s="359" t="s">
        <v>728</v>
      </c>
    </row>
    <row r="15" spans="1:7" ht="60" x14ac:dyDescent="0.2">
      <c r="A15" s="356" t="s">
        <v>709</v>
      </c>
      <c r="B15" s="356" t="s">
        <v>166</v>
      </c>
      <c r="C15" s="361" t="s">
        <v>505</v>
      </c>
      <c r="D15" s="361" t="s">
        <v>529</v>
      </c>
      <c r="E15" s="359" t="s">
        <v>729</v>
      </c>
    </row>
    <row r="16" spans="1:7" ht="60" x14ac:dyDescent="0.2">
      <c r="A16" s="356" t="s">
        <v>710</v>
      </c>
      <c r="B16" s="356" t="s">
        <v>166</v>
      </c>
      <c r="C16" s="361" t="s">
        <v>506</v>
      </c>
      <c r="D16" s="361" t="s">
        <v>530</v>
      </c>
      <c r="E16" s="359" t="s">
        <v>730</v>
      </c>
    </row>
    <row r="17" spans="1:5" ht="60" x14ac:dyDescent="0.2">
      <c r="A17" s="356" t="s">
        <v>711</v>
      </c>
      <c r="B17" s="356" t="s">
        <v>166</v>
      </c>
      <c r="C17" s="361" t="s">
        <v>497</v>
      </c>
      <c r="D17" s="362" t="s">
        <v>733</v>
      </c>
      <c r="E17" s="359" t="s">
        <v>731</v>
      </c>
    </row>
    <row r="18" spans="1:5" ht="30" x14ac:dyDescent="0.2">
      <c r="A18" s="356" t="s">
        <v>712</v>
      </c>
      <c r="B18" s="356" t="s">
        <v>166</v>
      </c>
      <c r="C18" s="361" t="s">
        <v>498</v>
      </c>
      <c r="D18" s="361" t="s">
        <v>531</v>
      </c>
      <c r="E18" s="359" t="s">
        <v>732</v>
      </c>
    </row>
    <row r="19" spans="1:5" ht="75" x14ac:dyDescent="0.2">
      <c r="A19" s="356" t="s">
        <v>56</v>
      </c>
      <c r="B19" s="356" t="s">
        <v>54</v>
      </c>
      <c r="C19" s="357" t="s">
        <v>227</v>
      </c>
      <c r="D19" s="357" t="s">
        <v>926</v>
      </c>
      <c r="E19" s="359" t="s">
        <v>628</v>
      </c>
    </row>
    <row r="20" spans="1:5" ht="75" x14ac:dyDescent="0.2">
      <c r="A20" s="356" t="s">
        <v>56</v>
      </c>
      <c r="B20" s="356" t="s">
        <v>54</v>
      </c>
      <c r="C20" s="357" t="s">
        <v>228</v>
      </c>
      <c r="D20" s="357" t="s">
        <v>927</v>
      </c>
      <c r="E20" s="359" t="s">
        <v>628</v>
      </c>
    </row>
    <row r="21" spans="1:5" ht="75" x14ac:dyDescent="0.2">
      <c r="A21" s="356" t="s">
        <v>485</v>
      </c>
      <c r="B21" s="356" t="s">
        <v>54</v>
      </c>
      <c r="C21" s="357" t="s">
        <v>486</v>
      </c>
      <c r="D21" s="357" t="s">
        <v>928</v>
      </c>
      <c r="E21" s="359" t="s">
        <v>629</v>
      </c>
    </row>
    <row r="22" spans="1:5" ht="75" x14ac:dyDescent="0.2">
      <c r="A22" s="356" t="s">
        <v>485</v>
      </c>
      <c r="B22" s="356" t="s">
        <v>54</v>
      </c>
      <c r="C22" s="357" t="s">
        <v>487</v>
      </c>
      <c r="D22" s="357" t="s">
        <v>929</v>
      </c>
      <c r="E22" s="359" t="s">
        <v>629</v>
      </c>
    </row>
    <row r="23" spans="1:5" ht="105" x14ac:dyDescent="0.2">
      <c r="A23" s="356" t="s">
        <v>427</v>
      </c>
      <c r="B23" s="356" t="s">
        <v>54</v>
      </c>
      <c r="C23" s="357" t="s">
        <v>461</v>
      </c>
      <c r="D23" s="357" t="s">
        <v>930</v>
      </c>
      <c r="E23" s="359" t="s">
        <v>630</v>
      </c>
    </row>
    <row r="24" spans="1:5" ht="90" x14ac:dyDescent="0.2">
      <c r="A24" s="356" t="s">
        <v>427</v>
      </c>
      <c r="B24" s="356" t="s">
        <v>54</v>
      </c>
      <c r="C24" s="357" t="s">
        <v>462</v>
      </c>
      <c r="D24" s="357" t="s">
        <v>931</v>
      </c>
      <c r="E24" s="359" t="s">
        <v>630</v>
      </c>
    </row>
    <row r="25" spans="1:5" ht="150" x14ac:dyDescent="0.2">
      <c r="A25" s="356" t="s">
        <v>460</v>
      </c>
      <c r="B25" s="356" t="s">
        <v>54</v>
      </c>
      <c r="C25" s="357" t="s">
        <v>473</v>
      </c>
      <c r="D25" s="357" t="s">
        <v>932</v>
      </c>
      <c r="E25" s="359" t="s">
        <v>631</v>
      </c>
    </row>
    <row r="26" spans="1:5" ht="150" x14ac:dyDescent="0.2">
      <c r="A26" s="356" t="s">
        <v>460</v>
      </c>
      <c r="B26" s="356" t="s">
        <v>54</v>
      </c>
      <c r="C26" s="357" t="s">
        <v>475</v>
      </c>
      <c r="D26" s="357" t="s">
        <v>932</v>
      </c>
      <c r="E26" s="359" t="s">
        <v>631</v>
      </c>
    </row>
    <row r="27" spans="1:5" ht="195" x14ac:dyDescent="0.2">
      <c r="A27" s="356" t="s">
        <v>58</v>
      </c>
      <c r="B27" s="356" t="s">
        <v>52</v>
      </c>
      <c r="C27" s="357" t="s">
        <v>72</v>
      </c>
      <c r="D27" s="357" t="s">
        <v>139</v>
      </c>
      <c r="E27" s="359" t="s">
        <v>632</v>
      </c>
    </row>
    <row r="28" spans="1:5" ht="195" x14ac:dyDescent="0.2">
      <c r="A28" s="356" t="s">
        <v>58</v>
      </c>
      <c r="B28" s="356" t="s">
        <v>52</v>
      </c>
      <c r="C28" s="357" t="s">
        <v>163</v>
      </c>
      <c r="D28" s="357" t="s">
        <v>137</v>
      </c>
      <c r="E28" s="359" t="s">
        <v>632</v>
      </c>
    </row>
    <row r="29" spans="1:5" ht="75" x14ac:dyDescent="0.2">
      <c r="A29" s="356" t="s">
        <v>59</v>
      </c>
      <c r="B29" s="356" t="s">
        <v>52</v>
      </c>
      <c r="C29" s="363" t="s">
        <v>558</v>
      </c>
      <c r="D29" s="364" t="s">
        <v>933</v>
      </c>
      <c r="E29" s="359" t="s">
        <v>633</v>
      </c>
    </row>
    <row r="30" spans="1:5" ht="75" x14ac:dyDescent="0.2">
      <c r="A30" s="356" t="s">
        <v>59</v>
      </c>
      <c r="B30" s="356" t="s">
        <v>52</v>
      </c>
      <c r="C30" s="363" t="s">
        <v>190</v>
      </c>
      <c r="D30" s="363" t="s">
        <v>934</v>
      </c>
      <c r="E30" s="359" t="s">
        <v>633</v>
      </c>
    </row>
    <row r="31" spans="1:5" ht="90" x14ac:dyDescent="0.2">
      <c r="A31" s="356" t="s">
        <v>59</v>
      </c>
      <c r="B31" s="356" t="s">
        <v>52</v>
      </c>
      <c r="C31" s="363" t="s">
        <v>192</v>
      </c>
      <c r="D31" s="364" t="s">
        <v>935</v>
      </c>
      <c r="E31" s="359" t="s">
        <v>633</v>
      </c>
    </row>
    <row r="32" spans="1:5" ht="105" x14ac:dyDescent="0.2">
      <c r="A32" s="356" t="s">
        <v>59</v>
      </c>
      <c r="B32" s="356" t="s">
        <v>52</v>
      </c>
      <c r="C32" s="363" t="s">
        <v>191</v>
      </c>
      <c r="D32" s="364" t="s">
        <v>936</v>
      </c>
      <c r="E32" s="359" t="s">
        <v>633</v>
      </c>
    </row>
    <row r="33" spans="1:5" ht="105" x14ac:dyDescent="0.2">
      <c r="A33" s="356" t="s">
        <v>59</v>
      </c>
      <c r="B33" s="356" t="s">
        <v>52</v>
      </c>
      <c r="C33" s="363" t="s">
        <v>193</v>
      </c>
      <c r="D33" s="363" t="s">
        <v>937</v>
      </c>
      <c r="E33" s="359" t="s">
        <v>633</v>
      </c>
    </row>
    <row r="34" spans="1:5" ht="75" x14ac:dyDescent="0.2">
      <c r="A34" s="356" t="s">
        <v>59</v>
      </c>
      <c r="B34" s="356" t="s">
        <v>52</v>
      </c>
      <c r="C34" s="363" t="s">
        <v>565</v>
      </c>
      <c r="D34" s="365" t="s">
        <v>938</v>
      </c>
      <c r="E34" s="359" t="s">
        <v>633</v>
      </c>
    </row>
    <row r="35" spans="1:5" ht="90" x14ac:dyDescent="0.2">
      <c r="A35" s="356" t="s">
        <v>59</v>
      </c>
      <c r="B35" s="356" t="s">
        <v>52</v>
      </c>
      <c r="C35" s="363" t="s">
        <v>566</v>
      </c>
      <c r="D35" s="365" t="s">
        <v>939</v>
      </c>
      <c r="E35" s="359" t="s">
        <v>633</v>
      </c>
    </row>
    <row r="36" spans="1:5" ht="90" x14ac:dyDescent="0.2">
      <c r="A36" s="356" t="s">
        <v>59</v>
      </c>
      <c r="B36" s="356" t="s">
        <v>52</v>
      </c>
      <c r="C36" s="363" t="s">
        <v>567</v>
      </c>
      <c r="D36" s="365" t="s">
        <v>940</v>
      </c>
      <c r="E36" s="359" t="s">
        <v>633</v>
      </c>
    </row>
    <row r="37" spans="1:5" ht="105" x14ac:dyDescent="0.2">
      <c r="A37" s="356" t="s">
        <v>59</v>
      </c>
      <c r="B37" s="356" t="s">
        <v>52</v>
      </c>
      <c r="C37" s="363" t="s">
        <v>568</v>
      </c>
      <c r="D37" s="365" t="s">
        <v>941</v>
      </c>
      <c r="E37" s="359" t="s">
        <v>633</v>
      </c>
    </row>
    <row r="38" spans="1:5" ht="105" x14ac:dyDescent="0.2">
      <c r="A38" s="356" t="s">
        <v>59</v>
      </c>
      <c r="B38" s="356" t="s">
        <v>52</v>
      </c>
      <c r="C38" s="357" t="s">
        <v>569</v>
      </c>
      <c r="D38" s="362" t="s">
        <v>942</v>
      </c>
      <c r="E38" s="359" t="s">
        <v>633</v>
      </c>
    </row>
    <row r="39" spans="1:5" ht="45" x14ac:dyDescent="0.2">
      <c r="A39" s="356" t="s">
        <v>535</v>
      </c>
      <c r="B39" s="356" t="s">
        <v>54</v>
      </c>
      <c r="C39" s="357" t="s">
        <v>537</v>
      </c>
      <c r="D39" s="357" t="s">
        <v>539</v>
      </c>
      <c r="E39" s="359" t="s">
        <v>634</v>
      </c>
    </row>
    <row r="40" spans="1:5" ht="60" x14ac:dyDescent="0.2">
      <c r="A40" s="356" t="s">
        <v>164</v>
      </c>
      <c r="B40" s="356" t="s">
        <v>166</v>
      </c>
      <c r="C40" s="363" t="s">
        <v>206</v>
      </c>
      <c r="D40" s="364" t="s">
        <v>943</v>
      </c>
      <c r="E40" s="366" t="s">
        <v>635</v>
      </c>
    </row>
    <row r="41" spans="1:5" ht="60" x14ac:dyDescent="0.2">
      <c r="A41" s="356" t="s">
        <v>165</v>
      </c>
      <c r="B41" s="356" t="s">
        <v>166</v>
      </c>
      <c r="C41" s="363" t="s">
        <v>207</v>
      </c>
      <c r="D41" s="364" t="s">
        <v>944</v>
      </c>
      <c r="E41" s="366" t="s">
        <v>635</v>
      </c>
    </row>
    <row r="42" spans="1:5" ht="45" x14ac:dyDescent="0.2">
      <c r="A42" s="356" t="s">
        <v>195</v>
      </c>
      <c r="B42" s="356" t="s">
        <v>54</v>
      </c>
      <c r="C42" s="363" t="s">
        <v>197</v>
      </c>
      <c r="D42" s="367" t="s">
        <v>945</v>
      </c>
      <c r="E42" s="359" t="s">
        <v>636</v>
      </c>
    </row>
    <row r="43" spans="1:5" ht="45" x14ac:dyDescent="0.2">
      <c r="A43" s="356" t="s">
        <v>196</v>
      </c>
      <c r="B43" s="356" t="s">
        <v>54</v>
      </c>
      <c r="C43" s="363" t="s">
        <v>199</v>
      </c>
      <c r="D43" s="367" t="s">
        <v>946</v>
      </c>
      <c r="E43" s="359" t="s">
        <v>636</v>
      </c>
    </row>
    <row r="44" spans="1:5" ht="60" x14ac:dyDescent="0.2">
      <c r="A44" s="356" t="s">
        <v>124</v>
      </c>
      <c r="B44" s="356" t="s">
        <v>54</v>
      </c>
      <c r="C44" s="363" t="s">
        <v>110</v>
      </c>
      <c r="D44" s="367" t="s">
        <v>947</v>
      </c>
      <c r="E44" s="359" t="s">
        <v>637</v>
      </c>
    </row>
    <row r="45" spans="1:5" ht="60" x14ac:dyDescent="0.2">
      <c r="A45" s="356" t="s">
        <v>201</v>
      </c>
      <c r="B45" s="356" t="s">
        <v>54</v>
      </c>
      <c r="C45" s="363" t="s">
        <v>202</v>
      </c>
      <c r="D45" s="365" t="s">
        <v>948</v>
      </c>
      <c r="E45" s="359" t="s">
        <v>638</v>
      </c>
    </row>
    <row r="46" spans="1:5" ht="105" x14ac:dyDescent="0.2">
      <c r="A46" s="356" t="s">
        <v>131</v>
      </c>
      <c r="B46" s="356" t="s">
        <v>54</v>
      </c>
      <c r="C46" s="363" t="s">
        <v>210</v>
      </c>
      <c r="D46" s="364" t="s">
        <v>951</v>
      </c>
      <c r="E46" s="366" t="s">
        <v>639</v>
      </c>
    </row>
    <row r="47" spans="1:5" ht="90" x14ac:dyDescent="0.2">
      <c r="A47" s="356" t="s">
        <v>131</v>
      </c>
      <c r="B47" s="356" t="s">
        <v>54</v>
      </c>
      <c r="C47" s="363" t="s">
        <v>211</v>
      </c>
      <c r="D47" s="364" t="s">
        <v>952</v>
      </c>
      <c r="E47" s="366" t="s">
        <v>639</v>
      </c>
    </row>
    <row r="48" spans="1:5" ht="90" x14ac:dyDescent="0.2">
      <c r="A48" s="356" t="s">
        <v>131</v>
      </c>
      <c r="B48" s="356" t="s">
        <v>54</v>
      </c>
      <c r="C48" s="363" t="s">
        <v>212</v>
      </c>
      <c r="D48" s="364" t="s">
        <v>950</v>
      </c>
      <c r="E48" s="366" t="s">
        <v>639</v>
      </c>
    </row>
    <row r="49" spans="1:6" ht="90" x14ac:dyDescent="0.2">
      <c r="A49" s="356" t="s">
        <v>131</v>
      </c>
      <c r="B49" s="356" t="s">
        <v>54</v>
      </c>
      <c r="C49" s="363" t="s">
        <v>213</v>
      </c>
      <c r="D49" s="364" t="s">
        <v>949</v>
      </c>
      <c r="E49" s="366" t="s">
        <v>639</v>
      </c>
    </row>
    <row r="50" spans="1:6" ht="12.75" customHeight="1" x14ac:dyDescent="0.2"/>
    <row r="51" spans="1:6" ht="12.75" customHeight="1" x14ac:dyDescent="0.2">
      <c r="F51" s="99"/>
    </row>
    <row r="52" spans="1:6" ht="12.75" customHeight="1" x14ac:dyDescent="0.2">
      <c r="F52" s="99"/>
    </row>
    <row r="53" spans="1:6" ht="12.75" customHeight="1" x14ac:dyDescent="0.2"/>
    <row r="54" spans="1:6" ht="12.75" customHeight="1" x14ac:dyDescent="0.2"/>
    <row r="56" spans="1:6" ht="12.75" customHeight="1" x14ac:dyDescent="0.2"/>
    <row r="57" spans="1:6" ht="12.75" customHeight="1" x14ac:dyDescent="0.2"/>
    <row r="58" spans="1:6" ht="12.75" customHeight="1" x14ac:dyDescent="0.2"/>
    <row r="62" spans="1:6" x14ac:dyDescent="0.2">
      <c r="A62" s="354"/>
      <c r="D62" s="353"/>
    </row>
    <row r="63" spans="1:6" x14ac:dyDescent="0.2">
      <c r="D63" s="353"/>
    </row>
    <row r="64" spans="1:6" x14ac:dyDescent="0.2">
      <c r="D64" s="353"/>
    </row>
    <row r="65" spans="4:4" x14ac:dyDescent="0.2">
      <c r="D65" s="353"/>
    </row>
    <row r="66" spans="4:4" x14ac:dyDescent="0.2">
      <c r="D66" s="353"/>
    </row>
    <row r="67" spans="4:4" x14ac:dyDescent="0.2">
      <c r="D67" s="353"/>
    </row>
    <row r="68" spans="4:4" x14ac:dyDescent="0.2">
      <c r="D68" s="353"/>
    </row>
    <row r="69" spans="4:4" x14ac:dyDescent="0.2">
      <c r="D69" s="353"/>
    </row>
    <row r="70" spans="4:4" x14ac:dyDescent="0.2">
      <c r="D70" s="353"/>
    </row>
    <row r="71" spans="4:4" x14ac:dyDescent="0.2">
      <c r="D71" s="353"/>
    </row>
    <row r="72" spans="4:4" x14ac:dyDescent="0.2">
      <c r="D72" s="353"/>
    </row>
    <row r="73" spans="4:4" x14ac:dyDescent="0.2">
      <c r="D73" s="353"/>
    </row>
    <row r="74" spans="4:4" x14ac:dyDescent="0.2">
      <c r="D74" s="353"/>
    </row>
    <row r="75" spans="4:4" x14ac:dyDescent="0.2">
      <c r="D75" s="353"/>
    </row>
    <row r="76" spans="4:4" x14ac:dyDescent="0.2">
      <c r="D76" s="353"/>
    </row>
    <row r="77" spans="4:4" x14ac:dyDescent="0.2">
      <c r="D77" s="353"/>
    </row>
    <row r="78" spans="4:4" x14ac:dyDescent="0.2">
      <c r="D78" s="353"/>
    </row>
    <row r="79" spans="4:4" x14ac:dyDescent="0.2">
      <c r="D79" s="353"/>
    </row>
    <row r="80" spans="4:4" x14ac:dyDescent="0.2">
      <c r="D80" s="353"/>
    </row>
    <row r="81" spans="4:4" x14ac:dyDescent="0.2">
      <c r="D81" s="353"/>
    </row>
    <row r="82" spans="4:4" x14ac:dyDescent="0.2">
      <c r="D82" s="353"/>
    </row>
    <row r="83" spans="4:4" x14ac:dyDescent="0.2">
      <c r="D83" s="353"/>
    </row>
    <row r="84" spans="4:4" x14ac:dyDescent="0.2">
      <c r="D84" s="353"/>
    </row>
    <row r="85" spans="4:4" x14ac:dyDescent="0.2">
      <c r="D85" s="353"/>
    </row>
    <row r="86" spans="4:4" x14ac:dyDescent="0.2">
      <c r="D86" s="353"/>
    </row>
    <row r="87" spans="4:4" x14ac:dyDescent="0.2">
      <c r="D87" s="353"/>
    </row>
    <row r="88" spans="4:4" x14ac:dyDescent="0.2">
      <c r="D88" s="353"/>
    </row>
    <row r="89" spans="4:4" x14ac:dyDescent="0.2">
      <c r="D89" s="353"/>
    </row>
    <row r="90" spans="4:4" x14ac:dyDescent="0.2">
      <c r="D90" s="353"/>
    </row>
    <row r="91" spans="4:4" x14ac:dyDescent="0.2">
      <c r="D91" s="353"/>
    </row>
    <row r="92" spans="4:4" x14ac:dyDescent="0.2">
      <c r="D92" s="353"/>
    </row>
    <row r="93" spans="4:4" x14ac:dyDescent="0.2">
      <c r="D93" s="353"/>
    </row>
    <row r="94" spans="4:4" x14ac:dyDescent="0.2">
      <c r="D94" s="353"/>
    </row>
    <row r="95" spans="4:4" x14ac:dyDescent="0.2">
      <c r="D95" s="353"/>
    </row>
    <row r="96" spans="4:4" x14ac:dyDescent="0.2">
      <c r="D96" s="353"/>
    </row>
    <row r="97" spans="4:4" x14ac:dyDescent="0.2">
      <c r="D97" s="353"/>
    </row>
    <row r="98" spans="4:4" x14ac:dyDescent="0.2">
      <c r="D98" s="353"/>
    </row>
    <row r="99" spans="4:4" x14ac:dyDescent="0.2">
      <c r="D99" s="353"/>
    </row>
    <row r="100" spans="4:4" x14ac:dyDescent="0.2">
      <c r="D100" s="353"/>
    </row>
    <row r="101" spans="4:4" x14ac:dyDescent="0.2">
      <c r="D101" s="353"/>
    </row>
    <row r="102" spans="4:4" x14ac:dyDescent="0.2">
      <c r="D102" s="353"/>
    </row>
    <row r="103" spans="4:4" x14ac:dyDescent="0.2">
      <c r="D103" s="353"/>
    </row>
    <row r="104" spans="4:4" x14ac:dyDescent="0.2">
      <c r="D104" s="353"/>
    </row>
    <row r="105" spans="4:4" x14ac:dyDescent="0.2">
      <c r="D105" s="353"/>
    </row>
    <row r="106" spans="4:4" x14ac:dyDescent="0.2">
      <c r="D106" s="353"/>
    </row>
    <row r="107" spans="4:4" x14ac:dyDescent="0.2">
      <c r="D107" s="353"/>
    </row>
    <row r="108" spans="4:4" x14ac:dyDescent="0.2">
      <c r="D108" s="353"/>
    </row>
    <row r="109" spans="4:4" x14ac:dyDescent="0.2">
      <c r="D109" s="353"/>
    </row>
    <row r="110" spans="4:4" x14ac:dyDescent="0.2">
      <c r="D110" s="353"/>
    </row>
    <row r="111" spans="4:4" x14ac:dyDescent="0.2">
      <c r="D111" s="353"/>
    </row>
    <row r="112" spans="4:4" x14ac:dyDescent="0.2">
      <c r="D112" s="353"/>
    </row>
    <row r="113" spans="4:4" x14ac:dyDescent="0.2">
      <c r="D113" s="353"/>
    </row>
    <row r="114" spans="4:4" x14ac:dyDescent="0.2">
      <c r="D114" s="353"/>
    </row>
    <row r="115" spans="4:4" x14ac:dyDescent="0.2">
      <c r="D115" s="353"/>
    </row>
    <row r="116" spans="4:4" x14ac:dyDescent="0.2">
      <c r="D116" s="353"/>
    </row>
    <row r="117" spans="4:4" x14ac:dyDescent="0.2">
      <c r="D117" s="353"/>
    </row>
    <row r="118" spans="4:4" x14ac:dyDescent="0.2">
      <c r="D118" s="353"/>
    </row>
    <row r="119" spans="4:4" x14ac:dyDescent="0.2">
      <c r="D119" s="353"/>
    </row>
    <row r="120" spans="4:4" x14ac:dyDescent="0.2">
      <c r="D120" s="353"/>
    </row>
    <row r="121" spans="4:4" x14ac:dyDescent="0.2">
      <c r="D121" s="353"/>
    </row>
    <row r="122" spans="4:4" x14ac:dyDescent="0.2">
      <c r="D122" s="353"/>
    </row>
    <row r="123" spans="4:4" x14ac:dyDescent="0.2">
      <c r="D123" s="353"/>
    </row>
    <row r="124" spans="4:4" x14ac:dyDescent="0.2">
      <c r="D124" s="353"/>
    </row>
    <row r="125" spans="4:4" x14ac:dyDescent="0.2">
      <c r="D125" s="353"/>
    </row>
    <row r="126" spans="4:4" x14ac:dyDescent="0.2">
      <c r="D126" s="353"/>
    </row>
    <row r="127" spans="4:4" x14ac:dyDescent="0.2">
      <c r="D127" s="353"/>
    </row>
    <row r="128" spans="4:4" x14ac:dyDescent="0.2">
      <c r="D128" s="353"/>
    </row>
    <row r="129" spans="4:4" x14ac:dyDescent="0.2">
      <c r="D129" s="353"/>
    </row>
    <row r="130" spans="4:4" x14ac:dyDescent="0.2">
      <c r="D130" s="353"/>
    </row>
    <row r="131" spans="4:4" x14ac:dyDescent="0.2">
      <c r="D131" s="353"/>
    </row>
    <row r="132" spans="4:4" x14ac:dyDescent="0.2">
      <c r="D132" s="353"/>
    </row>
    <row r="133" spans="4:4" x14ac:dyDescent="0.2">
      <c r="D133" s="353"/>
    </row>
    <row r="134" spans="4:4" x14ac:dyDescent="0.2">
      <c r="D134" s="353"/>
    </row>
    <row r="135" spans="4:4" x14ac:dyDescent="0.2">
      <c r="D135" s="353"/>
    </row>
    <row r="136" spans="4:4" x14ac:dyDescent="0.2">
      <c r="D136" s="353"/>
    </row>
    <row r="137" spans="4:4" x14ac:dyDescent="0.2">
      <c r="D137" s="353"/>
    </row>
    <row r="138" spans="4:4" x14ac:dyDescent="0.2">
      <c r="D138" s="353"/>
    </row>
    <row r="139" spans="4:4" x14ac:dyDescent="0.2">
      <c r="D139" s="353"/>
    </row>
    <row r="140" spans="4:4" x14ac:dyDescent="0.2">
      <c r="D140" s="353"/>
    </row>
    <row r="141" spans="4:4" x14ac:dyDescent="0.2">
      <c r="D141" s="353"/>
    </row>
    <row r="142" spans="4:4" x14ac:dyDescent="0.2">
      <c r="D142" s="353"/>
    </row>
  </sheetData>
  <sheetProtection sheet="1" objects="1" scenarios="1"/>
  <phoneticPr fontId="0" type="noConversion"/>
  <hyperlinks>
    <hyperlink ref="E5" r:id="rId1" xr:uid="{00000000-0004-0000-0600-000000000000}"/>
    <hyperlink ref="E7" r:id="rId2" xr:uid="{00000000-0004-0000-0600-000001000000}"/>
    <hyperlink ref="E8" r:id="rId3" display="http://ccwip.berkeley.edu/cwscmsreports/methodologies/default.aspx?report=EntryRates" xr:uid="{00000000-0004-0000-0600-000002000000}"/>
    <hyperlink ref="E9" r:id="rId4" display="http://ccwip.berkeley.edu/cwscmsreports/methodologies/default.aspx?report=InCareRates" xr:uid="{00000000-0004-0000-0600-000003000000}"/>
    <hyperlink ref="E11" r:id="rId5" display="http://ccwip.berkeley.edu/cwscmsreports/methodologies/default.aspx?report=S1" xr:uid="{00000000-0004-0000-0600-000004000000}"/>
    <hyperlink ref="E12" r:id="rId6" display="http://ccwip.berkeley.edu/cwscmsreports/methodologies/Default.aspx?report=S2" xr:uid="{00000000-0004-0000-0600-000005000000}"/>
    <hyperlink ref="E14" r:id="rId7" display="http://ccwip.berkeley.edu/cwscmsreports/methodologies/Default.aspx?report=P1" xr:uid="{00000000-0004-0000-0600-000006000000}"/>
    <hyperlink ref="E15" r:id="rId8" display="http://ccwip.berkeley.edu/cwscmsreports/methodologies/Default.aspx?report=P2" xr:uid="{00000000-0004-0000-0600-000007000000}"/>
    <hyperlink ref="E16" r:id="rId9" display="http://ccwip.berkeley.edu/cwscmsreports/methodologies/Default.aspx?report=P3" xr:uid="{00000000-0004-0000-0600-000008000000}"/>
    <hyperlink ref="E17" r:id="rId10" display="http://ccwip.berkeley.edu/cwscmsreports/methodologies/Default.aspx?report=P4" xr:uid="{00000000-0004-0000-0600-000009000000}"/>
    <hyperlink ref="E18" r:id="rId11" display="http://ccwip.berkeley.edu/cwscmsreports/methodologies/Default.aspx?report=P5" xr:uid="{00000000-0004-0000-0600-00000A000000}"/>
    <hyperlink ref="E19" r:id="rId12" display="http://ccwip.berkeley.edu/cwscmsreports/methodologies/default.aspx?report=CDSS2B" xr:uid="{00000000-0004-0000-0600-00000B000000}"/>
    <hyperlink ref="E20" r:id="rId13" display="http://ccwip.berkeley.edu/cwscmsreports/methodologies/default.aspx?report=CDSS2B" xr:uid="{00000000-0004-0000-0600-00000C000000}"/>
    <hyperlink ref="E21" r:id="rId14" display="http://ccwip.berkeley.edu/cwscmsreports/methodologies/default.aspx?report=CDSS2D" xr:uid="{00000000-0004-0000-0600-00000D000000}"/>
    <hyperlink ref="E22" r:id="rId15" display="http://ccwip.berkeley.edu/cwscmsreports/methodologies/default.aspx?report=CDSS2D" xr:uid="{00000000-0004-0000-0600-00000E000000}"/>
    <hyperlink ref="E23" r:id="rId16" display="http://ccwip.berkeley.edu/cwscmsreports/methodologies/default.aspx?report=CDSS2F" xr:uid="{00000000-0004-0000-0600-00000F000000}"/>
    <hyperlink ref="E24" r:id="rId17" display="http://ccwip.berkeley.edu/cwscmsreports/methodologies/default.aspx?report=CDSS2F" xr:uid="{00000000-0004-0000-0600-000010000000}"/>
    <hyperlink ref="E25" r:id="rId18" display="http://ccwip.berkeley.edu/cwscmsreports/methodologies/default.aspx?report=CDSS2S" xr:uid="{00000000-0004-0000-0600-000011000000}"/>
    <hyperlink ref="E26" r:id="rId19" display="http://ccwip.berkeley.edu/cwscmsreports/methodologies/default.aspx?report=CDSS2S" xr:uid="{00000000-0004-0000-0600-000012000000}"/>
    <hyperlink ref="E27" r:id="rId20" display="http://ccwip.berkeley.edu/cwscmsreports/methodologies/default.aspx?report=Siblings" xr:uid="{00000000-0004-0000-0600-000013000000}"/>
    <hyperlink ref="E28" r:id="rId21" display="http://ccwip.berkeley.edu/cwscmsreports/methodologies/default.aspx?report=Siblings" xr:uid="{00000000-0004-0000-0600-000014000000}"/>
    <hyperlink ref="E29" r:id="rId22" display="http://ccwip.berkeley.edu/cwscmsreports/methodologies/default.aspx?report=Entries" xr:uid="{00000000-0004-0000-0600-000015000000}"/>
    <hyperlink ref="E30" r:id="rId23" display="http://ccwip.berkeley.edu/cwscmsreports/methodologies/default.aspx?report=Entries" xr:uid="{00000000-0004-0000-0600-000016000000}"/>
    <hyperlink ref="E31" r:id="rId24" display="http://ccwip.berkeley.edu/cwscmsreports/methodologies/default.aspx?report=Entries" xr:uid="{00000000-0004-0000-0600-000017000000}"/>
    <hyperlink ref="E32" r:id="rId25" display="http://ccwip.berkeley.edu/cwscmsreports/methodologies/default.aspx?report=Entries" xr:uid="{00000000-0004-0000-0600-000018000000}"/>
    <hyperlink ref="E33" r:id="rId26" display="http://ccwip.berkeley.edu/cwscmsreports/methodologies/default.aspx?report=Entries" xr:uid="{00000000-0004-0000-0600-000019000000}"/>
    <hyperlink ref="E34" r:id="rId27" display="http://ccwip.berkeley.edu/cwscmsreports/methodologies/default.aspx?report=Entries" xr:uid="{00000000-0004-0000-0600-00001A000000}"/>
    <hyperlink ref="E35" r:id="rId28" display="http://ccwip.berkeley.edu/cwscmsreports/methodologies/default.aspx?report=Entries" xr:uid="{00000000-0004-0000-0600-00001B000000}"/>
    <hyperlink ref="E36" r:id="rId29" display="http://ccwip.berkeley.edu/cwscmsreports/methodologies/default.aspx?report=Entries" xr:uid="{00000000-0004-0000-0600-00001C000000}"/>
    <hyperlink ref="E37" r:id="rId30" display="http://ccwip.berkeley.edu/cwscmsreports/methodologies/default.aspx?report=Entries" xr:uid="{00000000-0004-0000-0600-00001D000000}"/>
    <hyperlink ref="E38" r:id="rId31" display="http://ccwip.berkeley.edu/cwscmsreports/methodologies/default.aspx?report=Entries" xr:uid="{00000000-0004-0000-0600-00001E000000}"/>
    <hyperlink ref="E39" r:id="rId32" display="http://ccwip.berkeley.edu/cwscmsreports/methodologies/default.aspx?report=CDSS4C" xr:uid="{00000000-0004-0000-0600-00001F000000}"/>
    <hyperlink ref="E40" r:id="rId33" display="http://ccwip.berkeley.edu/cwscmsreports/methodologies/default.aspx?report=CDSS4E" xr:uid="{00000000-0004-0000-0600-000020000000}"/>
    <hyperlink ref="E41" r:id="rId34" display="http://ccwip.berkeley.edu/cwscmsreports/methodologies/default.aspx?report=CDSS4E" xr:uid="{00000000-0004-0000-0600-000021000000}"/>
    <hyperlink ref="E42" r:id="rId35" display="http://ccwip.berkeley.edu/cwscmsreports/methodologies/default.aspx?report=CDSS5B" xr:uid="{00000000-0004-0000-0600-000022000000}"/>
    <hyperlink ref="E43" r:id="rId36" display="http://ccwip.berkeley.edu/cwscmsreports/methodologies/default.aspx?report=CDSS5B" xr:uid="{00000000-0004-0000-0600-000023000000}"/>
    <hyperlink ref="E44" r:id="rId37" display="http://ccwip.berkeley.edu/cwscmsreports/methodologies/default.aspx?report=CDSS5F" xr:uid="{00000000-0004-0000-0600-000024000000}"/>
    <hyperlink ref="E45" r:id="rId38" display="http://ccwip.berkeley.edu/cwscmsreports/methodologies/default.aspx?report=CDSS6B" xr:uid="{00000000-0004-0000-0600-000025000000}"/>
    <hyperlink ref="E46" r:id="rId39" xr:uid="{00000000-0004-0000-0600-000026000000}"/>
    <hyperlink ref="E47:E49" r:id="rId40" display="Methodology: 8A: Outcomes For Youth Exiting Foster Care At Age 18 Or Older" xr:uid="{00000000-0004-0000-0600-000027000000}"/>
    <hyperlink ref="E6" r:id="rId41" xr:uid="{00000000-0004-0000-0600-000028000000}"/>
  </hyperlinks>
  <pageMargins left="0.75" right="0.75" top="1" bottom="1" header="0.5" footer="0.5"/>
  <pageSetup scale="50" orientation="landscape" horizontalDpi="300" verticalDpi="300" r:id="rId42"/>
  <headerFooter alignWithMargins="0"/>
  <tableParts count="1">
    <tablePart r:id="rId4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pageSetUpPr fitToPage="1"/>
  </sheetPr>
  <dimension ref="A1:IV55"/>
  <sheetViews>
    <sheetView zoomScaleNormal="100" workbookViewId="0">
      <pane xSplit="1" ySplit="4" topLeftCell="B5" activePane="bottomRight" state="frozen"/>
      <selection sqref="A1:T2"/>
      <selection pane="topRight" sqref="A1:T2"/>
      <selection pane="bottomLeft" sqref="A1:T2"/>
      <selection pane="bottomRight"/>
    </sheetView>
  </sheetViews>
  <sheetFormatPr defaultRowHeight="12.75" x14ac:dyDescent="0.2"/>
  <cols>
    <col min="1" max="1" width="57.140625" style="56" customWidth="1"/>
    <col min="2" max="34" width="10.5703125" style="50" customWidth="1"/>
    <col min="35" max="35" width="9.140625" style="50"/>
    <col min="36" max="97" width="10.5703125" style="50" customWidth="1"/>
    <col min="98" max="16384" width="9.140625" style="50"/>
  </cols>
  <sheetData>
    <row r="1" spans="1:256" x14ac:dyDescent="0.2">
      <c r="A1" s="220" t="s">
        <v>914</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row>
    <row r="2" spans="1:256" ht="18" x14ac:dyDescent="0.2">
      <c r="A2" s="296" t="str">
        <f>CWSOutcomes_DynamicCompare!A1</f>
        <v>CWS Outcomes System Summary for the Northern Region--v1231</v>
      </c>
      <c r="B2" s="144"/>
      <c r="C2" s="144"/>
      <c r="D2" s="144"/>
      <c r="E2" s="144"/>
      <c r="F2" s="144"/>
      <c r="G2" s="144"/>
      <c r="H2" s="144"/>
      <c r="I2" s="144"/>
      <c r="J2" s="144"/>
      <c r="K2" s="144"/>
      <c r="L2" s="144"/>
      <c r="M2" s="144"/>
      <c r="N2" s="144"/>
      <c r="O2" s="144"/>
      <c r="P2" s="144"/>
      <c r="Q2" s="144"/>
      <c r="R2" s="144"/>
      <c r="S2"/>
      <c r="T2"/>
      <c r="U2"/>
      <c r="V2"/>
      <c r="W2"/>
      <c r="X2"/>
      <c r="Y2"/>
      <c r="Z2"/>
      <c r="AA2"/>
      <c r="AB2"/>
    </row>
    <row r="3" spans="1:256" ht="18" x14ac:dyDescent="0.2">
      <c r="A3" s="296" t="str">
        <f>"Start Dates. " &amp; CWSOutcomes_CompareToBaseline!A2</f>
        <v>Start Dates. Agency: Child Welfare. Report publication: Jan 2024. Data extract: Q3 2023.</v>
      </c>
      <c r="B3"/>
      <c r="C3"/>
      <c r="D3"/>
      <c r="E3"/>
      <c r="F3"/>
      <c r="G3"/>
      <c r="H3"/>
      <c r="I3"/>
      <c r="J3"/>
      <c r="K3"/>
      <c r="L3"/>
      <c r="M3"/>
      <c r="N3"/>
      <c r="O3"/>
      <c r="P3"/>
      <c r="Q3"/>
      <c r="R3"/>
      <c r="S3"/>
      <c r="T3"/>
      <c r="U3"/>
      <c r="V3"/>
      <c r="W3"/>
      <c r="X3"/>
      <c r="Y3"/>
      <c r="Z3"/>
      <c r="AA3"/>
      <c r="AB3"/>
    </row>
    <row r="4" spans="1:256" s="51" customFormat="1" x14ac:dyDescent="0.2">
      <c r="A4" s="123" t="s">
        <v>3</v>
      </c>
      <c r="B4" s="52" t="s">
        <v>763</v>
      </c>
      <c r="C4" s="52" t="s">
        <v>764</v>
      </c>
      <c r="D4" s="52" t="s">
        <v>765</v>
      </c>
      <c r="E4" s="52" t="s">
        <v>766</v>
      </c>
      <c r="F4" s="52" t="s">
        <v>767</v>
      </c>
      <c r="G4" s="52" t="s">
        <v>768</v>
      </c>
      <c r="H4" s="52" t="s">
        <v>769</v>
      </c>
      <c r="I4" s="52" t="s">
        <v>770</v>
      </c>
      <c r="J4" s="52" t="s">
        <v>771</v>
      </c>
      <c r="K4" s="52" t="s">
        <v>772</v>
      </c>
      <c r="L4" s="52" t="s">
        <v>773</v>
      </c>
      <c r="M4" s="52" t="s">
        <v>774</v>
      </c>
      <c r="N4" s="52" t="s">
        <v>775</v>
      </c>
      <c r="O4" s="52" t="s">
        <v>776</v>
      </c>
      <c r="P4" s="52" t="s">
        <v>777</v>
      </c>
      <c r="Q4" s="52" t="s">
        <v>778</v>
      </c>
      <c r="R4" s="52" t="s">
        <v>779</v>
      </c>
      <c r="S4" s="52" t="s">
        <v>780</v>
      </c>
      <c r="T4" s="52" t="s">
        <v>781</v>
      </c>
      <c r="U4" s="52" t="s">
        <v>782</v>
      </c>
      <c r="V4" s="52" t="s">
        <v>783</v>
      </c>
      <c r="W4" s="52" t="s">
        <v>784</v>
      </c>
      <c r="X4" s="52" t="s">
        <v>785</v>
      </c>
      <c r="Y4" s="52" t="s">
        <v>786</v>
      </c>
      <c r="Z4" s="52" t="s">
        <v>787</v>
      </c>
      <c r="AA4" s="52" t="s">
        <v>788</v>
      </c>
      <c r="AB4" s="57" t="s">
        <v>789</v>
      </c>
      <c r="AC4" s="58" t="s">
        <v>790</v>
      </c>
      <c r="AD4" s="58" t="s">
        <v>791</v>
      </c>
      <c r="AE4" s="58" t="s">
        <v>792</v>
      </c>
      <c r="AF4" s="58" t="s">
        <v>793</v>
      </c>
      <c r="AG4" s="58" t="s">
        <v>794</v>
      </c>
      <c r="AH4" s="58" t="s">
        <v>795</v>
      </c>
      <c r="AI4" s="170" t="s">
        <v>796</v>
      </c>
      <c r="AJ4" s="170" t="s">
        <v>797</v>
      </c>
      <c r="AK4" s="170" t="s">
        <v>798</v>
      </c>
      <c r="AL4" s="170" t="s">
        <v>799</v>
      </c>
      <c r="AM4" s="170" t="s">
        <v>800</v>
      </c>
      <c r="AN4" s="170" t="s">
        <v>801</v>
      </c>
      <c r="AO4" s="170" t="s">
        <v>802</v>
      </c>
      <c r="AP4" s="170" t="s">
        <v>803</v>
      </c>
      <c r="AQ4" s="170" t="s">
        <v>804</v>
      </c>
      <c r="AR4" s="170" t="s">
        <v>805</v>
      </c>
      <c r="AS4" s="170" t="s">
        <v>806</v>
      </c>
      <c r="AT4" s="170" t="s">
        <v>807</v>
      </c>
      <c r="AU4" s="170" t="s">
        <v>808</v>
      </c>
      <c r="AV4" s="170" t="s">
        <v>809</v>
      </c>
      <c r="AW4" s="170" t="s">
        <v>810</v>
      </c>
      <c r="AX4" s="170" t="s">
        <v>811</v>
      </c>
      <c r="AY4" s="170" t="s">
        <v>812</v>
      </c>
      <c r="AZ4" s="170" t="s">
        <v>813</v>
      </c>
      <c r="BA4" s="170" t="s">
        <v>814</v>
      </c>
      <c r="BB4" s="170" t="s">
        <v>815</v>
      </c>
      <c r="BC4" s="170" t="s">
        <v>816</v>
      </c>
      <c r="BD4" s="170" t="s">
        <v>817</v>
      </c>
      <c r="BE4" s="170" t="s">
        <v>818</v>
      </c>
      <c r="BF4" s="170" t="s">
        <v>819</v>
      </c>
      <c r="BG4" s="170" t="s">
        <v>820</v>
      </c>
      <c r="BH4" s="170" t="s">
        <v>821</v>
      </c>
      <c r="BI4" s="170" t="s">
        <v>822</v>
      </c>
      <c r="BJ4" s="170" t="s">
        <v>823</v>
      </c>
      <c r="BK4" s="170" t="s">
        <v>824</v>
      </c>
      <c r="BL4" s="170" t="s">
        <v>825</v>
      </c>
      <c r="BM4" s="170" t="s">
        <v>826</v>
      </c>
      <c r="BN4" s="170" t="s">
        <v>827</v>
      </c>
      <c r="BO4" s="170" t="s">
        <v>828</v>
      </c>
      <c r="BP4" s="170" t="s">
        <v>829</v>
      </c>
      <c r="BQ4" s="170" t="s">
        <v>830</v>
      </c>
      <c r="BR4" s="170" t="s">
        <v>831</v>
      </c>
      <c r="BS4" s="170" t="s">
        <v>832</v>
      </c>
      <c r="BT4" s="170" t="s">
        <v>833</v>
      </c>
      <c r="BU4" s="170" t="s">
        <v>834</v>
      </c>
      <c r="BV4" s="170" t="s">
        <v>835</v>
      </c>
      <c r="BW4" s="170" t="s">
        <v>836</v>
      </c>
      <c r="BX4" s="170" t="s">
        <v>837</v>
      </c>
      <c r="BY4" s="170" t="s">
        <v>838</v>
      </c>
      <c r="BZ4" s="170" t="s">
        <v>839</v>
      </c>
      <c r="CA4" s="170" t="s">
        <v>840</v>
      </c>
      <c r="CB4" s="170" t="s">
        <v>841</v>
      </c>
      <c r="CC4" s="170" t="s">
        <v>842</v>
      </c>
      <c r="CD4" s="170" t="s">
        <v>843</v>
      </c>
      <c r="CE4" s="170" t="s">
        <v>844</v>
      </c>
      <c r="CF4" s="170" t="s">
        <v>845</v>
      </c>
      <c r="CG4" s="170" t="s">
        <v>846</v>
      </c>
      <c r="CH4" s="170" t="s">
        <v>847</v>
      </c>
      <c r="CI4" s="170" t="s">
        <v>848</v>
      </c>
      <c r="CJ4" s="170" t="s">
        <v>849</v>
      </c>
      <c r="CK4" s="170" t="s">
        <v>850</v>
      </c>
      <c r="CL4" s="170" t="s">
        <v>851</v>
      </c>
      <c r="CM4" s="170" t="s">
        <v>852</v>
      </c>
      <c r="CN4" s="170" t="s">
        <v>853</v>
      </c>
      <c r="CO4" s="170" t="s">
        <v>854</v>
      </c>
      <c r="CP4" s="170" t="s">
        <v>855</v>
      </c>
      <c r="CQ4" s="170" t="s">
        <v>856</v>
      </c>
      <c r="CR4" s="170" t="s">
        <v>1007</v>
      </c>
      <c r="CS4" s="170" t="s">
        <v>1025</v>
      </c>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x14ac:dyDescent="0.2">
      <c r="A5" s="498" t="s">
        <v>907</v>
      </c>
      <c r="B5" s="499">
        <v>36161</v>
      </c>
      <c r="C5" s="499">
        <v>36161</v>
      </c>
      <c r="D5" s="499">
        <v>36161</v>
      </c>
      <c r="E5" s="499">
        <v>36161</v>
      </c>
      <c r="F5" s="499">
        <v>36526</v>
      </c>
      <c r="G5" s="499">
        <v>36526</v>
      </c>
      <c r="H5" s="499">
        <v>36526</v>
      </c>
      <c r="I5" s="499">
        <v>36526</v>
      </c>
      <c r="J5" s="499">
        <v>36892</v>
      </c>
      <c r="K5" s="499">
        <v>36892</v>
      </c>
      <c r="L5" s="499">
        <v>36892</v>
      </c>
      <c r="M5" s="499">
        <v>36892</v>
      </c>
      <c r="N5" s="499">
        <v>37257</v>
      </c>
      <c r="O5" s="499">
        <v>37257</v>
      </c>
      <c r="P5" s="499">
        <v>37257</v>
      </c>
      <c r="Q5" s="500">
        <v>37257</v>
      </c>
      <c r="R5" s="500">
        <v>37622</v>
      </c>
      <c r="S5" s="500">
        <v>37622</v>
      </c>
      <c r="T5" s="501">
        <v>37622</v>
      </c>
      <c r="U5" s="501">
        <v>37622</v>
      </c>
      <c r="V5" s="501">
        <v>37987</v>
      </c>
      <c r="W5" s="501">
        <v>37987</v>
      </c>
      <c r="X5" s="501">
        <v>37987</v>
      </c>
      <c r="Y5" s="501">
        <v>37987</v>
      </c>
      <c r="Z5" s="501">
        <v>38353</v>
      </c>
      <c r="AA5" s="501">
        <v>38353</v>
      </c>
      <c r="AB5" s="501">
        <v>38353</v>
      </c>
      <c r="AC5" s="501">
        <v>38353</v>
      </c>
      <c r="AD5" s="502">
        <v>38718</v>
      </c>
      <c r="AE5" s="501">
        <v>38718</v>
      </c>
      <c r="AF5" s="501">
        <v>38718</v>
      </c>
      <c r="AG5" s="501">
        <v>38718</v>
      </c>
      <c r="AH5" s="501">
        <v>39083</v>
      </c>
      <c r="AI5" s="502">
        <v>39083</v>
      </c>
      <c r="AJ5" s="502">
        <v>39083</v>
      </c>
      <c r="AK5" s="502">
        <v>39083</v>
      </c>
      <c r="AL5" s="502">
        <v>39448</v>
      </c>
      <c r="AM5" s="502">
        <v>39448</v>
      </c>
      <c r="AN5" s="502">
        <v>39448</v>
      </c>
      <c r="AO5" s="502">
        <v>39448</v>
      </c>
      <c r="AP5" s="502">
        <v>39814</v>
      </c>
      <c r="AQ5" s="502">
        <v>39814</v>
      </c>
      <c r="AR5" s="502">
        <v>39814</v>
      </c>
      <c r="AS5" s="502">
        <v>39814</v>
      </c>
      <c r="AT5" s="502">
        <v>40179</v>
      </c>
      <c r="AU5" s="502">
        <v>40179</v>
      </c>
      <c r="AV5" s="502">
        <v>40179</v>
      </c>
      <c r="AW5" s="502">
        <v>40179</v>
      </c>
      <c r="AX5" s="502">
        <v>40544</v>
      </c>
      <c r="AY5" s="502">
        <v>40544</v>
      </c>
      <c r="AZ5" s="502">
        <v>40544</v>
      </c>
      <c r="BA5" s="502">
        <v>40544</v>
      </c>
      <c r="BB5" s="502">
        <v>40909</v>
      </c>
      <c r="BC5" s="502">
        <v>40909</v>
      </c>
      <c r="BD5" s="502">
        <v>40909</v>
      </c>
      <c r="BE5" s="502">
        <v>40909</v>
      </c>
      <c r="BF5" s="502">
        <v>41275</v>
      </c>
      <c r="BG5" s="502">
        <v>41275</v>
      </c>
      <c r="BH5" s="502">
        <v>41275</v>
      </c>
      <c r="BI5" s="502">
        <v>41275</v>
      </c>
      <c r="BJ5" s="502">
        <v>41640</v>
      </c>
      <c r="BK5" s="502">
        <v>41640</v>
      </c>
      <c r="BL5" s="502">
        <v>41640</v>
      </c>
      <c r="BM5" s="502">
        <v>41640</v>
      </c>
      <c r="BN5" s="502">
        <v>42005</v>
      </c>
      <c r="BO5" s="502">
        <v>42005</v>
      </c>
      <c r="BP5" s="502">
        <v>42005</v>
      </c>
      <c r="BQ5" s="502">
        <v>42005</v>
      </c>
      <c r="BR5" s="502">
        <v>42370</v>
      </c>
      <c r="BS5" s="502">
        <v>42370</v>
      </c>
      <c r="BT5" s="502">
        <v>42370</v>
      </c>
      <c r="BU5" s="502">
        <v>42370</v>
      </c>
      <c r="BV5" s="502">
        <v>42736</v>
      </c>
      <c r="BW5" s="502">
        <v>42736</v>
      </c>
      <c r="BX5" s="502">
        <v>42736</v>
      </c>
      <c r="BY5" s="502">
        <v>42736</v>
      </c>
      <c r="BZ5" s="502">
        <v>43101</v>
      </c>
      <c r="CA5" s="502">
        <v>43101</v>
      </c>
      <c r="CB5" s="502">
        <v>43101</v>
      </c>
      <c r="CC5" s="502">
        <v>43101</v>
      </c>
      <c r="CD5" s="502">
        <v>43466</v>
      </c>
      <c r="CE5" s="502">
        <v>43466</v>
      </c>
      <c r="CF5" s="502">
        <v>43466</v>
      </c>
      <c r="CG5" s="502">
        <v>43466</v>
      </c>
      <c r="CH5" s="502">
        <v>43831</v>
      </c>
      <c r="CI5" s="502">
        <v>43831</v>
      </c>
      <c r="CJ5" s="502">
        <v>43831</v>
      </c>
      <c r="CK5" s="502">
        <v>43831</v>
      </c>
      <c r="CL5" s="502">
        <v>44197</v>
      </c>
      <c r="CM5" s="502">
        <v>44197</v>
      </c>
      <c r="CN5" s="502">
        <v>44197</v>
      </c>
      <c r="CO5" s="502">
        <v>44197</v>
      </c>
      <c r="CP5" s="502">
        <v>44562</v>
      </c>
      <c r="CQ5" s="502">
        <v>44562</v>
      </c>
      <c r="CR5" s="503">
        <v>44562</v>
      </c>
      <c r="CS5" s="503">
        <v>44562</v>
      </c>
    </row>
    <row r="6" spans="1:256" x14ac:dyDescent="0.2">
      <c r="A6" s="498" t="s">
        <v>908</v>
      </c>
      <c r="B6" s="499">
        <v>36161</v>
      </c>
      <c r="C6" s="499">
        <v>36161</v>
      </c>
      <c r="D6" s="499">
        <v>36161</v>
      </c>
      <c r="E6" s="499">
        <v>36161</v>
      </c>
      <c r="F6" s="499">
        <v>36526</v>
      </c>
      <c r="G6" s="499">
        <v>36526</v>
      </c>
      <c r="H6" s="499">
        <v>36526</v>
      </c>
      <c r="I6" s="499">
        <v>36526</v>
      </c>
      <c r="J6" s="499">
        <v>36892</v>
      </c>
      <c r="K6" s="499">
        <v>36892</v>
      </c>
      <c r="L6" s="499">
        <v>36892</v>
      </c>
      <c r="M6" s="499">
        <v>36892</v>
      </c>
      <c r="N6" s="499">
        <v>37257</v>
      </c>
      <c r="O6" s="499">
        <v>37257</v>
      </c>
      <c r="P6" s="499">
        <v>37257</v>
      </c>
      <c r="Q6" s="500">
        <v>37257</v>
      </c>
      <c r="R6" s="500">
        <v>37622</v>
      </c>
      <c r="S6" s="500">
        <v>37622</v>
      </c>
      <c r="T6" s="501">
        <v>37622</v>
      </c>
      <c r="U6" s="501">
        <v>37622</v>
      </c>
      <c r="V6" s="501">
        <v>37987</v>
      </c>
      <c r="W6" s="501">
        <v>37987</v>
      </c>
      <c r="X6" s="501">
        <v>37987</v>
      </c>
      <c r="Y6" s="501">
        <v>37987</v>
      </c>
      <c r="Z6" s="501">
        <v>38353</v>
      </c>
      <c r="AA6" s="501">
        <v>38353</v>
      </c>
      <c r="AB6" s="501">
        <v>38353</v>
      </c>
      <c r="AC6" s="501">
        <v>38353</v>
      </c>
      <c r="AD6" s="502">
        <v>38718</v>
      </c>
      <c r="AE6" s="501">
        <v>38718</v>
      </c>
      <c r="AF6" s="501">
        <v>38718</v>
      </c>
      <c r="AG6" s="501">
        <v>38718</v>
      </c>
      <c r="AH6" s="501">
        <v>39083</v>
      </c>
      <c r="AI6" s="502">
        <v>39083</v>
      </c>
      <c r="AJ6" s="502">
        <v>39083</v>
      </c>
      <c r="AK6" s="502">
        <v>39083</v>
      </c>
      <c r="AL6" s="502">
        <v>39448</v>
      </c>
      <c r="AM6" s="502">
        <v>39448</v>
      </c>
      <c r="AN6" s="502">
        <v>39448</v>
      </c>
      <c r="AO6" s="502">
        <v>39448</v>
      </c>
      <c r="AP6" s="502">
        <v>39814</v>
      </c>
      <c r="AQ6" s="502">
        <v>39814</v>
      </c>
      <c r="AR6" s="502">
        <v>39814</v>
      </c>
      <c r="AS6" s="502">
        <v>39814</v>
      </c>
      <c r="AT6" s="502">
        <v>40179</v>
      </c>
      <c r="AU6" s="502">
        <v>40179</v>
      </c>
      <c r="AV6" s="502">
        <v>40179</v>
      </c>
      <c r="AW6" s="502">
        <v>40179</v>
      </c>
      <c r="AX6" s="502">
        <v>40544</v>
      </c>
      <c r="AY6" s="502">
        <v>40544</v>
      </c>
      <c r="AZ6" s="502">
        <v>40544</v>
      </c>
      <c r="BA6" s="502">
        <v>40544</v>
      </c>
      <c r="BB6" s="502">
        <v>40909</v>
      </c>
      <c r="BC6" s="502">
        <v>40909</v>
      </c>
      <c r="BD6" s="502">
        <v>40909</v>
      </c>
      <c r="BE6" s="502">
        <v>40909</v>
      </c>
      <c r="BF6" s="502">
        <v>41275</v>
      </c>
      <c r="BG6" s="502">
        <v>41275</v>
      </c>
      <c r="BH6" s="502">
        <v>41275</v>
      </c>
      <c r="BI6" s="502">
        <v>41275</v>
      </c>
      <c r="BJ6" s="502">
        <v>41640</v>
      </c>
      <c r="BK6" s="502">
        <v>41640</v>
      </c>
      <c r="BL6" s="502">
        <v>41640</v>
      </c>
      <c r="BM6" s="502">
        <v>41640</v>
      </c>
      <c r="BN6" s="502">
        <v>42005</v>
      </c>
      <c r="BO6" s="502">
        <v>42005</v>
      </c>
      <c r="BP6" s="502">
        <v>42005</v>
      </c>
      <c r="BQ6" s="502">
        <v>42005</v>
      </c>
      <c r="BR6" s="502">
        <v>42370</v>
      </c>
      <c r="BS6" s="502">
        <v>42370</v>
      </c>
      <c r="BT6" s="502">
        <v>42370</v>
      </c>
      <c r="BU6" s="502">
        <v>42370</v>
      </c>
      <c r="BV6" s="502">
        <v>42736</v>
      </c>
      <c r="BW6" s="502">
        <v>42736</v>
      </c>
      <c r="BX6" s="502">
        <v>42736</v>
      </c>
      <c r="BY6" s="502">
        <v>42736</v>
      </c>
      <c r="BZ6" s="502">
        <v>43101</v>
      </c>
      <c r="CA6" s="502">
        <v>43101</v>
      </c>
      <c r="CB6" s="502">
        <v>43101</v>
      </c>
      <c r="CC6" s="502">
        <v>43101</v>
      </c>
      <c r="CD6" s="502">
        <v>43466</v>
      </c>
      <c r="CE6" s="502">
        <v>43466</v>
      </c>
      <c r="CF6" s="502">
        <v>43466</v>
      </c>
      <c r="CG6" s="502">
        <v>43466</v>
      </c>
      <c r="CH6" s="502">
        <v>43831</v>
      </c>
      <c r="CI6" s="502">
        <v>43831</v>
      </c>
      <c r="CJ6" s="502">
        <v>43831</v>
      </c>
      <c r="CK6" s="502">
        <v>43831</v>
      </c>
      <c r="CL6" s="502">
        <v>44197</v>
      </c>
      <c r="CM6" s="502">
        <v>44197</v>
      </c>
      <c r="CN6" s="502">
        <v>44197</v>
      </c>
      <c r="CO6" s="502">
        <v>44197</v>
      </c>
      <c r="CP6" s="502">
        <v>44562</v>
      </c>
      <c r="CQ6" s="502">
        <v>44562</v>
      </c>
      <c r="CR6" s="502">
        <v>44562</v>
      </c>
      <c r="CS6" s="502">
        <v>44562</v>
      </c>
    </row>
    <row r="7" spans="1:256" x14ac:dyDescent="0.2">
      <c r="A7" s="498" t="s">
        <v>909</v>
      </c>
      <c r="B7" s="499">
        <v>36161</v>
      </c>
      <c r="C7" s="499">
        <v>36161</v>
      </c>
      <c r="D7" s="499">
        <v>36161</v>
      </c>
      <c r="E7" s="499">
        <v>36161</v>
      </c>
      <c r="F7" s="499">
        <v>36526</v>
      </c>
      <c r="G7" s="499">
        <v>36526</v>
      </c>
      <c r="H7" s="499">
        <v>36526</v>
      </c>
      <c r="I7" s="499">
        <v>36526</v>
      </c>
      <c r="J7" s="499">
        <v>36892</v>
      </c>
      <c r="K7" s="499">
        <v>36892</v>
      </c>
      <c r="L7" s="499">
        <v>36892</v>
      </c>
      <c r="M7" s="499">
        <v>36892</v>
      </c>
      <c r="N7" s="499">
        <v>37257</v>
      </c>
      <c r="O7" s="499">
        <v>37257</v>
      </c>
      <c r="P7" s="499">
        <v>37257</v>
      </c>
      <c r="Q7" s="499">
        <v>37257</v>
      </c>
      <c r="R7" s="499">
        <v>37622</v>
      </c>
      <c r="S7" s="499">
        <v>37622</v>
      </c>
      <c r="T7" s="501">
        <v>37622</v>
      </c>
      <c r="U7" s="501">
        <v>37622</v>
      </c>
      <c r="V7" s="501">
        <v>37987</v>
      </c>
      <c r="W7" s="501">
        <v>37987</v>
      </c>
      <c r="X7" s="501">
        <v>37987</v>
      </c>
      <c r="Y7" s="501">
        <v>37987</v>
      </c>
      <c r="Z7" s="501">
        <v>38353</v>
      </c>
      <c r="AA7" s="501">
        <v>38353</v>
      </c>
      <c r="AB7" s="501">
        <v>38353</v>
      </c>
      <c r="AC7" s="501">
        <v>38353</v>
      </c>
      <c r="AD7" s="502">
        <v>38718</v>
      </c>
      <c r="AE7" s="501">
        <v>38718</v>
      </c>
      <c r="AF7" s="501">
        <v>38718</v>
      </c>
      <c r="AG7" s="501">
        <v>38718</v>
      </c>
      <c r="AH7" s="501">
        <v>39083</v>
      </c>
      <c r="AI7" s="502">
        <v>39083</v>
      </c>
      <c r="AJ7" s="502">
        <v>39083</v>
      </c>
      <c r="AK7" s="502">
        <v>39083</v>
      </c>
      <c r="AL7" s="502">
        <v>39448</v>
      </c>
      <c r="AM7" s="502">
        <v>39448</v>
      </c>
      <c r="AN7" s="502">
        <v>39448</v>
      </c>
      <c r="AO7" s="502">
        <v>39448</v>
      </c>
      <c r="AP7" s="502">
        <v>39814</v>
      </c>
      <c r="AQ7" s="502">
        <v>39814</v>
      </c>
      <c r="AR7" s="502">
        <v>39814</v>
      </c>
      <c r="AS7" s="502">
        <v>39814</v>
      </c>
      <c r="AT7" s="502">
        <v>40179</v>
      </c>
      <c r="AU7" s="502">
        <v>40179</v>
      </c>
      <c r="AV7" s="502">
        <v>40179</v>
      </c>
      <c r="AW7" s="502">
        <v>40179</v>
      </c>
      <c r="AX7" s="502">
        <v>40544</v>
      </c>
      <c r="AY7" s="502">
        <v>40544</v>
      </c>
      <c r="AZ7" s="502">
        <v>40544</v>
      </c>
      <c r="BA7" s="502">
        <v>40544</v>
      </c>
      <c r="BB7" s="502">
        <v>40909</v>
      </c>
      <c r="BC7" s="502">
        <v>40909</v>
      </c>
      <c r="BD7" s="502">
        <v>40909</v>
      </c>
      <c r="BE7" s="502">
        <v>40909</v>
      </c>
      <c r="BF7" s="502">
        <v>41275</v>
      </c>
      <c r="BG7" s="502">
        <v>41275</v>
      </c>
      <c r="BH7" s="502">
        <v>41275</v>
      </c>
      <c r="BI7" s="502">
        <v>41275</v>
      </c>
      <c r="BJ7" s="502">
        <v>41640</v>
      </c>
      <c r="BK7" s="502">
        <v>41640</v>
      </c>
      <c r="BL7" s="502">
        <v>41640</v>
      </c>
      <c r="BM7" s="502">
        <v>41640</v>
      </c>
      <c r="BN7" s="502">
        <v>42005</v>
      </c>
      <c r="BO7" s="502">
        <v>42005</v>
      </c>
      <c r="BP7" s="502">
        <v>42005</v>
      </c>
      <c r="BQ7" s="502">
        <v>42005</v>
      </c>
      <c r="BR7" s="502">
        <v>42370</v>
      </c>
      <c r="BS7" s="502">
        <v>42370</v>
      </c>
      <c r="BT7" s="502">
        <v>42370</v>
      </c>
      <c r="BU7" s="502">
        <v>42370</v>
      </c>
      <c r="BV7" s="502">
        <v>42736</v>
      </c>
      <c r="BW7" s="502">
        <v>42736</v>
      </c>
      <c r="BX7" s="502">
        <v>42736</v>
      </c>
      <c r="BY7" s="502">
        <v>42736</v>
      </c>
      <c r="BZ7" s="502">
        <v>43101</v>
      </c>
      <c r="CA7" s="502">
        <v>43101</v>
      </c>
      <c r="CB7" s="502">
        <v>43101</v>
      </c>
      <c r="CC7" s="502">
        <v>43101</v>
      </c>
      <c r="CD7" s="502">
        <v>43466</v>
      </c>
      <c r="CE7" s="502">
        <v>43466</v>
      </c>
      <c r="CF7" s="502">
        <v>43466</v>
      </c>
      <c r="CG7" s="502">
        <v>43466</v>
      </c>
      <c r="CH7" s="502">
        <v>43831</v>
      </c>
      <c r="CI7" s="502">
        <v>43831</v>
      </c>
      <c r="CJ7" s="502">
        <v>43831</v>
      </c>
      <c r="CK7" s="502">
        <v>43831</v>
      </c>
      <c r="CL7" s="502">
        <v>44197</v>
      </c>
      <c r="CM7" s="502">
        <v>44197</v>
      </c>
      <c r="CN7" s="502">
        <v>44197</v>
      </c>
      <c r="CO7" s="502">
        <v>44197</v>
      </c>
      <c r="CP7" s="502">
        <v>44562</v>
      </c>
      <c r="CQ7" s="502">
        <v>44562</v>
      </c>
      <c r="CR7" s="502">
        <v>44562</v>
      </c>
      <c r="CS7" s="502">
        <v>44562</v>
      </c>
    </row>
    <row r="8" spans="1:256" x14ac:dyDescent="0.2">
      <c r="A8" s="498" t="s">
        <v>910</v>
      </c>
      <c r="B8" s="499">
        <v>36161</v>
      </c>
      <c r="C8" s="499">
        <v>36161</v>
      </c>
      <c r="D8" s="499">
        <v>36161</v>
      </c>
      <c r="E8" s="499">
        <v>36161</v>
      </c>
      <c r="F8" s="499">
        <v>36526</v>
      </c>
      <c r="G8" s="499">
        <v>36526</v>
      </c>
      <c r="H8" s="499">
        <v>36526</v>
      </c>
      <c r="I8" s="499">
        <v>36526</v>
      </c>
      <c r="J8" s="499">
        <v>36892</v>
      </c>
      <c r="K8" s="499">
        <v>36892</v>
      </c>
      <c r="L8" s="499">
        <v>36892</v>
      </c>
      <c r="M8" s="499">
        <v>36892</v>
      </c>
      <c r="N8" s="499">
        <v>37257</v>
      </c>
      <c r="O8" s="499">
        <v>37257</v>
      </c>
      <c r="P8" s="499">
        <v>37257</v>
      </c>
      <c r="Q8" s="500">
        <v>37257</v>
      </c>
      <c r="R8" s="500">
        <v>37622</v>
      </c>
      <c r="S8" s="500">
        <v>37622</v>
      </c>
      <c r="T8" s="501">
        <v>37622</v>
      </c>
      <c r="U8" s="501">
        <v>37622</v>
      </c>
      <c r="V8" s="501">
        <v>37987</v>
      </c>
      <c r="W8" s="501">
        <v>37987</v>
      </c>
      <c r="X8" s="501">
        <v>37987</v>
      </c>
      <c r="Y8" s="501">
        <v>37987</v>
      </c>
      <c r="Z8" s="501">
        <v>38353</v>
      </c>
      <c r="AA8" s="501">
        <v>38353</v>
      </c>
      <c r="AB8" s="501">
        <v>38353</v>
      </c>
      <c r="AC8" s="501">
        <v>38353</v>
      </c>
      <c r="AD8" s="502">
        <v>38718</v>
      </c>
      <c r="AE8" s="501">
        <v>38718</v>
      </c>
      <c r="AF8" s="501">
        <v>38718</v>
      </c>
      <c r="AG8" s="501">
        <v>38718</v>
      </c>
      <c r="AH8" s="501">
        <v>39083</v>
      </c>
      <c r="AI8" s="502">
        <v>39083</v>
      </c>
      <c r="AJ8" s="502">
        <v>39083</v>
      </c>
      <c r="AK8" s="502">
        <v>39083</v>
      </c>
      <c r="AL8" s="502">
        <v>39448</v>
      </c>
      <c r="AM8" s="502">
        <v>39448</v>
      </c>
      <c r="AN8" s="502">
        <v>39448</v>
      </c>
      <c r="AO8" s="502">
        <v>39448</v>
      </c>
      <c r="AP8" s="502">
        <v>39814</v>
      </c>
      <c r="AQ8" s="502">
        <v>39814</v>
      </c>
      <c r="AR8" s="502">
        <v>39814</v>
      </c>
      <c r="AS8" s="502">
        <v>39814</v>
      </c>
      <c r="AT8" s="502">
        <v>40179</v>
      </c>
      <c r="AU8" s="502">
        <v>40179</v>
      </c>
      <c r="AV8" s="502">
        <v>40179</v>
      </c>
      <c r="AW8" s="502">
        <v>40179</v>
      </c>
      <c r="AX8" s="502">
        <v>40544</v>
      </c>
      <c r="AY8" s="502">
        <v>40544</v>
      </c>
      <c r="AZ8" s="502">
        <v>40544</v>
      </c>
      <c r="BA8" s="502">
        <v>40544</v>
      </c>
      <c r="BB8" s="502">
        <v>40909</v>
      </c>
      <c r="BC8" s="502">
        <v>40909</v>
      </c>
      <c r="BD8" s="502">
        <v>40909</v>
      </c>
      <c r="BE8" s="502">
        <v>40909</v>
      </c>
      <c r="BF8" s="502">
        <v>41275</v>
      </c>
      <c r="BG8" s="502">
        <v>41275</v>
      </c>
      <c r="BH8" s="502">
        <v>41275</v>
      </c>
      <c r="BI8" s="502">
        <v>41275</v>
      </c>
      <c r="BJ8" s="502">
        <v>41640</v>
      </c>
      <c r="BK8" s="502">
        <v>41640</v>
      </c>
      <c r="BL8" s="502">
        <v>41640</v>
      </c>
      <c r="BM8" s="502">
        <v>41640</v>
      </c>
      <c r="BN8" s="502">
        <v>42005</v>
      </c>
      <c r="BO8" s="502">
        <v>42005</v>
      </c>
      <c r="BP8" s="502">
        <v>42005</v>
      </c>
      <c r="BQ8" s="502">
        <v>42005</v>
      </c>
      <c r="BR8" s="502">
        <v>42370</v>
      </c>
      <c r="BS8" s="502">
        <v>42370</v>
      </c>
      <c r="BT8" s="502">
        <v>42370</v>
      </c>
      <c r="BU8" s="502">
        <v>42370</v>
      </c>
      <c r="BV8" s="502">
        <v>42736</v>
      </c>
      <c r="BW8" s="502">
        <v>42736</v>
      </c>
      <c r="BX8" s="502">
        <v>42736</v>
      </c>
      <c r="BY8" s="502">
        <v>42736</v>
      </c>
      <c r="BZ8" s="502">
        <v>43101</v>
      </c>
      <c r="CA8" s="502">
        <v>43101</v>
      </c>
      <c r="CB8" s="502">
        <v>43101</v>
      </c>
      <c r="CC8" s="502">
        <v>43101</v>
      </c>
      <c r="CD8" s="502">
        <v>43466</v>
      </c>
      <c r="CE8" s="502">
        <v>43466</v>
      </c>
      <c r="CF8" s="502">
        <v>43466</v>
      </c>
      <c r="CG8" s="502">
        <v>43466</v>
      </c>
      <c r="CH8" s="502">
        <v>43831</v>
      </c>
      <c r="CI8" s="502">
        <v>43831</v>
      </c>
      <c r="CJ8" s="502">
        <v>43831</v>
      </c>
      <c r="CK8" s="502">
        <v>43831</v>
      </c>
      <c r="CL8" s="502">
        <v>44197</v>
      </c>
      <c r="CM8" s="502">
        <v>44197</v>
      </c>
      <c r="CN8" s="502">
        <v>44197</v>
      </c>
      <c r="CO8" s="502">
        <v>44197</v>
      </c>
      <c r="CP8" s="502">
        <v>44562</v>
      </c>
      <c r="CQ8" s="502">
        <v>44562</v>
      </c>
      <c r="CR8" s="502">
        <v>44562</v>
      </c>
      <c r="CS8" s="502">
        <v>44562</v>
      </c>
    </row>
    <row r="9" spans="1:256" x14ac:dyDescent="0.2">
      <c r="A9" s="498" t="s">
        <v>911</v>
      </c>
      <c r="B9" s="499">
        <v>36342</v>
      </c>
      <c r="C9" s="499">
        <v>36342</v>
      </c>
      <c r="D9" s="499">
        <v>36708</v>
      </c>
      <c r="E9" s="499">
        <v>36708</v>
      </c>
      <c r="F9" s="499">
        <v>36708</v>
      </c>
      <c r="G9" s="499">
        <v>36708</v>
      </c>
      <c r="H9" s="499">
        <v>37073</v>
      </c>
      <c r="I9" s="499">
        <v>37073</v>
      </c>
      <c r="J9" s="499">
        <v>37073</v>
      </c>
      <c r="K9" s="499">
        <v>37073</v>
      </c>
      <c r="L9" s="499">
        <v>37438</v>
      </c>
      <c r="M9" s="499">
        <v>37438</v>
      </c>
      <c r="N9" s="499">
        <v>37438</v>
      </c>
      <c r="O9" s="499">
        <v>37438</v>
      </c>
      <c r="P9" s="499">
        <v>37803</v>
      </c>
      <c r="Q9" s="500">
        <v>37803</v>
      </c>
      <c r="R9" s="500">
        <v>37803</v>
      </c>
      <c r="S9" s="500">
        <v>37803</v>
      </c>
      <c r="T9" s="501">
        <v>38169</v>
      </c>
      <c r="U9" s="501">
        <v>38169</v>
      </c>
      <c r="V9" s="501">
        <v>38169</v>
      </c>
      <c r="W9" s="501">
        <v>38169</v>
      </c>
      <c r="X9" s="501">
        <v>38534</v>
      </c>
      <c r="Y9" s="501">
        <v>38534</v>
      </c>
      <c r="Z9" s="501">
        <v>38534</v>
      </c>
      <c r="AA9" s="501">
        <v>38534</v>
      </c>
      <c r="AB9" s="501">
        <v>38899</v>
      </c>
      <c r="AC9" s="501">
        <v>38899</v>
      </c>
      <c r="AD9" s="502">
        <v>38899</v>
      </c>
      <c r="AE9" s="501">
        <v>38899</v>
      </c>
      <c r="AF9" s="501">
        <v>39264</v>
      </c>
      <c r="AG9" s="501">
        <v>39264</v>
      </c>
      <c r="AH9" s="501">
        <v>39264</v>
      </c>
      <c r="AI9" s="502">
        <v>39264</v>
      </c>
      <c r="AJ9" s="502">
        <v>39630</v>
      </c>
      <c r="AK9" s="502">
        <v>39630</v>
      </c>
      <c r="AL9" s="502">
        <v>39630</v>
      </c>
      <c r="AM9" s="502">
        <v>39630</v>
      </c>
      <c r="AN9" s="502">
        <v>39995</v>
      </c>
      <c r="AO9" s="502">
        <v>39995</v>
      </c>
      <c r="AP9" s="502">
        <v>39995</v>
      </c>
      <c r="AQ9" s="502">
        <v>39995</v>
      </c>
      <c r="AR9" s="502">
        <v>40360</v>
      </c>
      <c r="AS9" s="502">
        <v>40360</v>
      </c>
      <c r="AT9" s="502">
        <v>40360</v>
      </c>
      <c r="AU9" s="502">
        <v>40360</v>
      </c>
      <c r="AV9" s="502">
        <v>40725</v>
      </c>
      <c r="AW9" s="502">
        <v>40725</v>
      </c>
      <c r="AX9" s="502">
        <v>40725</v>
      </c>
      <c r="AY9" s="502">
        <v>40725</v>
      </c>
      <c r="AZ9" s="502">
        <v>41091</v>
      </c>
      <c r="BA9" s="502">
        <v>41091</v>
      </c>
      <c r="BB9" s="502">
        <v>41091</v>
      </c>
      <c r="BC9" s="502">
        <v>41091</v>
      </c>
      <c r="BD9" s="502">
        <v>41456</v>
      </c>
      <c r="BE9" s="502">
        <v>41456</v>
      </c>
      <c r="BF9" s="502">
        <v>41456</v>
      </c>
      <c r="BG9" s="502">
        <v>41456</v>
      </c>
      <c r="BH9" s="502">
        <v>41821</v>
      </c>
      <c r="BI9" s="502">
        <v>41821</v>
      </c>
      <c r="BJ9" s="502">
        <v>41821</v>
      </c>
      <c r="BK9" s="502">
        <v>41821</v>
      </c>
      <c r="BL9" s="502">
        <v>42186</v>
      </c>
      <c r="BM9" s="502">
        <v>42186</v>
      </c>
      <c r="BN9" s="502">
        <v>42186</v>
      </c>
      <c r="BO9" s="502">
        <v>42186</v>
      </c>
      <c r="BP9" s="502">
        <v>42552</v>
      </c>
      <c r="BQ9" s="502">
        <v>42552</v>
      </c>
      <c r="BR9" s="502">
        <v>42552</v>
      </c>
      <c r="BS9" s="502">
        <v>42552</v>
      </c>
      <c r="BT9" s="502">
        <v>42917</v>
      </c>
      <c r="BU9" s="502">
        <v>42917</v>
      </c>
      <c r="BV9" s="502">
        <v>42917</v>
      </c>
      <c r="BW9" s="502">
        <v>42917</v>
      </c>
      <c r="BX9" s="502">
        <v>43282</v>
      </c>
      <c r="BY9" s="502">
        <v>43282</v>
      </c>
      <c r="BZ9" s="502">
        <v>43282</v>
      </c>
      <c r="CA9" s="502">
        <v>43282</v>
      </c>
      <c r="CB9" s="502">
        <v>43647</v>
      </c>
      <c r="CC9" s="502">
        <v>43647</v>
      </c>
      <c r="CD9" s="502">
        <v>43647</v>
      </c>
      <c r="CE9" s="502">
        <v>43647</v>
      </c>
      <c r="CF9" s="502">
        <v>44013</v>
      </c>
      <c r="CG9" s="502">
        <v>44013</v>
      </c>
      <c r="CH9" s="502">
        <v>44013</v>
      </c>
      <c r="CI9" s="502">
        <v>44013</v>
      </c>
      <c r="CJ9" s="502">
        <v>44378</v>
      </c>
      <c r="CK9" s="502">
        <v>44378</v>
      </c>
      <c r="CL9" s="502">
        <v>44378</v>
      </c>
      <c r="CM9" s="502">
        <v>44378</v>
      </c>
      <c r="CN9" s="502">
        <v>44743</v>
      </c>
      <c r="CO9" s="502">
        <v>44743</v>
      </c>
      <c r="CP9" s="502">
        <v>44743</v>
      </c>
      <c r="CQ9" s="502">
        <v>44743</v>
      </c>
      <c r="CR9" s="502">
        <v>45108</v>
      </c>
      <c r="CS9" s="502">
        <v>45108</v>
      </c>
    </row>
    <row r="10" spans="1:256" x14ac:dyDescent="0.2">
      <c r="A10" s="504" t="s">
        <v>501</v>
      </c>
      <c r="B10" s="505" t="s">
        <v>867</v>
      </c>
      <c r="C10" s="505" t="s">
        <v>867</v>
      </c>
      <c r="D10" s="505" t="s">
        <v>867</v>
      </c>
      <c r="E10" s="505" t="s">
        <v>867</v>
      </c>
      <c r="F10" s="505" t="s">
        <v>867</v>
      </c>
      <c r="G10" s="505" t="s">
        <v>867</v>
      </c>
      <c r="H10" s="505" t="s">
        <v>867</v>
      </c>
      <c r="I10" s="505" t="s">
        <v>867</v>
      </c>
      <c r="J10" s="505" t="s">
        <v>867</v>
      </c>
      <c r="K10" s="505" t="s">
        <v>867</v>
      </c>
      <c r="L10" s="505" t="s">
        <v>867</v>
      </c>
      <c r="M10" s="505" t="s">
        <v>867</v>
      </c>
      <c r="N10" s="505" t="s">
        <v>867</v>
      </c>
      <c r="O10" s="505" t="s">
        <v>867</v>
      </c>
      <c r="P10" s="505" t="s">
        <v>867</v>
      </c>
      <c r="Q10" s="505" t="s">
        <v>867</v>
      </c>
      <c r="R10" s="505" t="s">
        <v>867</v>
      </c>
      <c r="S10" s="505" t="s">
        <v>867</v>
      </c>
      <c r="T10" s="505" t="s">
        <v>867</v>
      </c>
      <c r="U10" s="505" t="s">
        <v>867</v>
      </c>
      <c r="V10" s="505" t="s">
        <v>867</v>
      </c>
      <c r="W10" s="505" t="s">
        <v>867</v>
      </c>
      <c r="X10" s="505" t="s">
        <v>867</v>
      </c>
      <c r="Y10" s="505" t="s">
        <v>867</v>
      </c>
      <c r="Z10" s="505" t="s">
        <v>867</v>
      </c>
      <c r="AA10" s="505" t="s">
        <v>867</v>
      </c>
      <c r="AB10" s="505" t="s">
        <v>867</v>
      </c>
      <c r="AC10" s="505" t="s">
        <v>867</v>
      </c>
      <c r="AD10" s="505" t="s">
        <v>867</v>
      </c>
      <c r="AE10" s="505" t="s">
        <v>867</v>
      </c>
      <c r="AF10" s="505" t="s">
        <v>867</v>
      </c>
      <c r="AG10" s="505" t="s">
        <v>867</v>
      </c>
      <c r="AH10" s="505" t="s">
        <v>867</v>
      </c>
      <c r="AI10" s="505" t="s">
        <v>867</v>
      </c>
      <c r="AJ10" s="505" t="s">
        <v>867</v>
      </c>
      <c r="AK10" s="505" t="s">
        <v>867</v>
      </c>
      <c r="AL10" s="505" t="s">
        <v>867</v>
      </c>
      <c r="AM10" s="505" t="s">
        <v>867</v>
      </c>
      <c r="AN10" s="505" t="s">
        <v>867</v>
      </c>
      <c r="AO10" s="505" t="s">
        <v>867</v>
      </c>
      <c r="AP10" s="505" t="s">
        <v>867</v>
      </c>
      <c r="AQ10" s="505" t="s">
        <v>867</v>
      </c>
      <c r="AR10" s="505" t="s">
        <v>867</v>
      </c>
      <c r="AS10" s="505" t="s">
        <v>867</v>
      </c>
      <c r="AT10" s="505" t="s">
        <v>867</v>
      </c>
      <c r="AU10" s="505" t="s">
        <v>867</v>
      </c>
      <c r="AV10" s="505" t="s">
        <v>867</v>
      </c>
      <c r="AW10" s="505" t="s">
        <v>867</v>
      </c>
      <c r="AX10" s="505" t="s">
        <v>867</v>
      </c>
      <c r="AY10" s="505" t="s">
        <v>867</v>
      </c>
      <c r="AZ10" s="505" t="s">
        <v>867</v>
      </c>
      <c r="BA10" s="505" t="s">
        <v>867</v>
      </c>
      <c r="BB10" s="505" t="s">
        <v>867</v>
      </c>
      <c r="BC10" s="505" t="s">
        <v>867</v>
      </c>
      <c r="BD10" s="505" t="s">
        <v>867</v>
      </c>
      <c r="BE10" s="505" t="s">
        <v>867</v>
      </c>
      <c r="BF10" s="505" t="s">
        <v>867</v>
      </c>
      <c r="BG10" s="505" t="s">
        <v>867</v>
      </c>
      <c r="BH10" s="505" t="s">
        <v>867</v>
      </c>
      <c r="BI10" s="505" t="s">
        <v>867</v>
      </c>
      <c r="BJ10" s="505" t="s">
        <v>867</v>
      </c>
      <c r="BK10" s="505" t="s">
        <v>867</v>
      </c>
      <c r="BL10" s="505" t="s">
        <v>867</v>
      </c>
      <c r="BM10" s="505" t="s">
        <v>867</v>
      </c>
      <c r="BN10" s="505" t="s">
        <v>867</v>
      </c>
      <c r="BO10" s="505" t="s">
        <v>867</v>
      </c>
      <c r="BP10" s="505" t="s">
        <v>867</v>
      </c>
      <c r="BQ10" s="505" t="s">
        <v>867</v>
      </c>
      <c r="BR10" s="505" t="s">
        <v>867</v>
      </c>
      <c r="BS10" s="505" t="s">
        <v>867</v>
      </c>
      <c r="BT10" s="505" t="s">
        <v>867</v>
      </c>
      <c r="BU10" s="505" t="s">
        <v>867</v>
      </c>
      <c r="BV10" s="505" t="s">
        <v>867</v>
      </c>
      <c r="BW10" s="505" t="s">
        <v>867</v>
      </c>
      <c r="BX10" s="505" t="s">
        <v>867</v>
      </c>
      <c r="BY10" s="505" t="s">
        <v>867</v>
      </c>
      <c r="BZ10" s="505" t="s">
        <v>867</v>
      </c>
      <c r="CA10" s="505" t="s">
        <v>867</v>
      </c>
      <c r="CB10" s="505" t="s">
        <v>867</v>
      </c>
      <c r="CC10" s="505" t="s">
        <v>867</v>
      </c>
      <c r="CD10" s="505" t="s">
        <v>867</v>
      </c>
      <c r="CE10" s="505" t="s">
        <v>867</v>
      </c>
      <c r="CF10" s="505" t="s">
        <v>867</v>
      </c>
      <c r="CG10" s="505" t="s">
        <v>867</v>
      </c>
      <c r="CH10" s="505" t="s">
        <v>867</v>
      </c>
      <c r="CI10" s="505" t="s">
        <v>867</v>
      </c>
      <c r="CJ10" s="505" t="s">
        <v>867</v>
      </c>
      <c r="CK10" s="505" t="s">
        <v>867</v>
      </c>
      <c r="CL10" s="505" t="s">
        <v>867</v>
      </c>
      <c r="CM10" s="505" t="s">
        <v>867</v>
      </c>
      <c r="CN10" s="505" t="s">
        <v>867</v>
      </c>
      <c r="CO10" s="505" t="s">
        <v>867</v>
      </c>
      <c r="CP10" s="505" t="s">
        <v>867</v>
      </c>
      <c r="CQ10" s="505" t="s">
        <v>867</v>
      </c>
      <c r="CR10" s="505" t="s">
        <v>867</v>
      </c>
      <c r="CS10" s="542" t="s">
        <v>867</v>
      </c>
    </row>
    <row r="11" spans="1:256" x14ac:dyDescent="0.2">
      <c r="A11" s="506" t="s">
        <v>721</v>
      </c>
      <c r="B11" s="507">
        <v>36161</v>
      </c>
      <c r="C11" s="507">
        <v>36251</v>
      </c>
      <c r="D11" s="507">
        <v>36342</v>
      </c>
      <c r="E11" s="507">
        <v>36434</v>
      </c>
      <c r="F11" s="507">
        <v>36526</v>
      </c>
      <c r="G11" s="507">
        <v>36617</v>
      </c>
      <c r="H11" s="507">
        <v>36708</v>
      </c>
      <c r="I11" s="507">
        <v>36800</v>
      </c>
      <c r="J11" s="507">
        <v>36892</v>
      </c>
      <c r="K11" s="507">
        <v>36982</v>
      </c>
      <c r="L11" s="507">
        <v>37073</v>
      </c>
      <c r="M11" s="507">
        <v>37165</v>
      </c>
      <c r="N11" s="507">
        <v>37257</v>
      </c>
      <c r="O11" s="507">
        <v>37347</v>
      </c>
      <c r="P11" s="507">
        <v>37438</v>
      </c>
      <c r="Q11" s="507">
        <v>37530</v>
      </c>
      <c r="R11" s="507">
        <v>37622</v>
      </c>
      <c r="S11" s="508">
        <v>37712</v>
      </c>
      <c r="T11" s="509">
        <v>37803</v>
      </c>
      <c r="U11" s="509">
        <v>37895</v>
      </c>
      <c r="V11" s="509">
        <v>37987</v>
      </c>
      <c r="W11" s="509">
        <v>38078</v>
      </c>
      <c r="X11" s="510">
        <v>38169</v>
      </c>
      <c r="Y11" s="510">
        <v>38261</v>
      </c>
      <c r="Z11" s="510">
        <v>38353</v>
      </c>
      <c r="AA11" s="510">
        <v>38443</v>
      </c>
      <c r="AB11" s="510">
        <v>38534</v>
      </c>
      <c r="AC11" s="501">
        <v>38626</v>
      </c>
      <c r="AD11" s="502">
        <v>38718</v>
      </c>
      <c r="AE11" s="501">
        <v>38808</v>
      </c>
      <c r="AF11" s="501">
        <v>38899</v>
      </c>
      <c r="AG11" s="501">
        <v>38991</v>
      </c>
      <c r="AH11" s="501">
        <v>39083</v>
      </c>
      <c r="AI11" s="502">
        <v>39173</v>
      </c>
      <c r="AJ11" s="502">
        <v>39264</v>
      </c>
      <c r="AK11" s="502">
        <v>39356</v>
      </c>
      <c r="AL11" s="502">
        <v>39448</v>
      </c>
      <c r="AM11" s="502">
        <v>39539</v>
      </c>
      <c r="AN11" s="502">
        <v>39630</v>
      </c>
      <c r="AO11" s="502">
        <v>39722</v>
      </c>
      <c r="AP11" s="502">
        <v>39814</v>
      </c>
      <c r="AQ11" s="502">
        <v>39904</v>
      </c>
      <c r="AR11" s="502">
        <v>39995</v>
      </c>
      <c r="AS11" s="502">
        <v>40087</v>
      </c>
      <c r="AT11" s="502">
        <v>40179</v>
      </c>
      <c r="AU11" s="502">
        <v>40269</v>
      </c>
      <c r="AV11" s="502">
        <v>40360</v>
      </c>
      <c r="AW11" s="502">
        <v>40452</v>
      </c>
      <c r="AX11" s="502">
        <v>40544</v>
      </c>
      <c r="AY11" s="502">
        <v>40634</v>
      </c>
      <c r="AZ11" s="502">
        <v>40725</v>
      </c>
      <c r="BA11" s="502">
        <v>40817</v>
      </c>
      <c r="BB11" s="502">
        <v>40909</v>
      </c>
      <c r="BC11" s="502">
        <v>41000</v>
      </c>
      <c r="BD11" s="502">
        <v>41091</v>
      </c>
      <c r="BE11" s="502">
        <v>41183</v>
      </c>
      <c r="BF11" s="502">
        <v>41275</v>
      </c>
      <c r="BG11" s="502">
        <v>41365</v>
      </c>
      <c r="BH11" s="502">
        <v>41456</v>
      </c>
      <c r="BI11" s="502">
        <v>41548</v>
      </c>
      <c r="BJ11" s="502">
        <v>41640</v>
      </c>
      <c r="BK11" s="502">
        <v>41730</v>
      </c>
      <c r="BL11" s="502">
        <v>41821</v>
      </c>
      <c r="BM11" s="502">
        <v>41913</v>
      </c>
      <c r="BN11" s="502">
        <v>42005</v>
      </c>
      <c r="BO11" s="502">
        <v>42095</v>
      </c>
      <c r="BP11" s="502">
        <v>42186</v>
      </c>
      <c r="BQ11" s="502">
        <v>42278</v>
      </c>
      <c r="BR11" s="502">
        <v>42370</v>
      </c>
      <c r="BS11" s="502">
        <v>42461</v>
      </c>
      <c r="BT11" s="502">
        <v>42552</v>
      </c>
      <c r="BU11" s="502">
        <v>42644</v>
      </c>
      <c r="BV11" s="502">
        <v>42736</v>
      </c>
      <c r="BW11" s="502">
        <v>42826</v>
      </c>
      <c r="BX11" s="502">
        <v>42917</v>
      </c>
      <c r="BY11" s="502">
        <v>43009</v>
      </c>
      <c r="BZ11" s="502">
        <v>43101</v>
      </c>
      <c r="CA11" s="502">
        <v>43191</v>
      </c>
      <c r="CB11" s="502">
        <v>43282</v>
      </c>
      <c r="CC11" s="502">
        <v>43374</v>
      </c>
      <c r="CD11" s="502">
        <v>43466</v>
      </c>
      <c r="CE11" s="502">
        <v>43556</v>
      </c>
      <c r="CF11" s="502">
        <v>43647</v>
      </c>
      <c r="CG11" s="502">
        <v>43739</v>
      </c>
      <c r="CH11" s="502">
        <v>43831</v>
      </c>
      <c r="CI11" s="502">
        <v>43922</v>
      </c>
      <c r="CJ11" s="502">
        <v>44013</v>
      </c>
      <c r="CK11" s="502">
        <v>44105</v>
      </c>
      <c r="CL11" s="502">
        <v>44197</v>
      </c>
      <c r="CM11" s="502">
        <v>44287</v>
      </c>
      <c r="CN11" s="502">
        <v>44378</v>
      </c>
      <c r="CO11" s="502">
        <v>44470</v>
      </c>
      <c r="CP11" s="502">
        <v>44562</v>
      </c>
      <c r="CQ11" s="502">
        <v>44652</v>
      </c>
      <c r="CR11" s="502">
        <v>44743</v>
      </c>
      <c r="CS11" s="502">
        <v>44835</v>
      </c>
    </row>
    <row r="12" spans="1:256" x14ac:dyDescent="0.2">
      <c r="A12" s="506" t="s">
        <v>722</v>
      </c>
      <c r="B12" s="502">
        <v>35796</v>
      </c>
      <c r="C12" s="502">
        <v>35886</v>
      </c>
      <c r="D12" s="502">
        <v>35977</v>
      </c>
      <c r="E12" s="502">
        <v>36069</v>
      </c>
      <c r="F12" s="502">
        <v>36161</v>
      </c>
      <c r="G12" s="502">
        <v>36251</v>
      </c>
      <c r="H12" s="502">
        <v>36342</v>
      </c>
      <c r="I12" s="502">
        <v>36434</v>
      </c>
      <c r="J12" s="502">
        <v>36526</v>
      </c>
      <c r="K12" s="502">
        <v>36617</v>
      </c>
      <c r="L12" s="502">
        <v>36708</v>
      </c>
      <c r="M12" s="502">
        <v>36800</v>
      </c>
      <c r="N12" s="502">
        <v>36892</v>
      </c>
      <c r="O12" s="502">
        <v>36982</v>
      </c>
      <c r="P12" s="502">
        <v>37073</v>
      </c>
      <c r="Q12" s="502">
        <v>37165</v>
      </c>
      <c r="R12" s="508">
        <v>37257</v>
      </c>
      <c r="S12" s="502">
        <v>37347</v>
      </c>
      <c r="T12" s="502">
        <v>37438</v>
      </c>
      <c r="U12" s="502">
        <v>37530</v>
      </c>
      <c r="V12" s="502">
        <v>37622</v>
      </c>
      <c r="W12" s="502">
        <v>37712</v>
      </c>
      <c r="X12" s="502">
        <v>37803</v>
      </c>
      <c r="Y12" s="502">
        <v>37895</v>
      </c>
      <c r="Z12" s="502">
        <v>37987</v>
      </c>
      <c r="AA12" s="502">
        <v>38078</v>
      </c>
      <c r="AB12" s="502">
        <v>38169</v>
      </c>
      <c r="AC12" s="502">
        <v>38261</v>
      </c>
      <c r="AD12" s="502">
        <v>38353</v>
      </c>
      <c r="AE12" s="501">
        <v>38443</v>
      </c>
      <c r="AF12" s="501">
        <v>38534</v>
      </c>
      <c r="AG12" s="501">
        <v>38626</v>
      </c>
      <c r="AH12" s="501">
        <v>38718</v>
      </c>
      <c r="AI12" s="502">
        <v>38808</v>
      </c>
      <c r="AJ12" s="502">
        <v>38899</v>
      </c>
      <c r="AK12" s="502">
        <v>38991</v>
      </c>
      <c r="AL12" s="502">
        <v>39083</v>
      </c>
      <c r="AM12" s="502">
        <v>39173</v>
      </c>
      <c r="AN12" s="502">
        <v>39264</v>
      </c>
      <c r="AO12" s="502">
        <v>39356</v>
      </c>
      <c r="AP12" s="502">
        <v>39448</v>
      </c>
      <c r="AQ12" s="502">
        <v>39539</v>
      </c>
      <c r="AR12" s="502">
        <v>39630</v>
      </c>
      <c r="AS12" s="502">
        <v>39722</v>
      </c>
      <c r="AT12" s="502">
        <v>39814</v>
      </c>
      <c r="AU12" s="502">
        <v>39904</v>
      </c>
      <c r="AV12" s="502">
        <v>39995</v>
      </c>
      <c r="AW12" s="502">
        <v>40087</v>
      </c>
      <c r="AX12" s="502">
        <v>40179</v>
      </c>
      <c r="AY12" s="502">
        <v>40269</v>
      </c>
      <c r="AZ12" s="502">
        <v>40360</v>
      </c>
      <c r="BA12" s="502">
        <v>40452</v>
      </c>
      <c r="BB12" s="502">
        <v>40544</v>
      </c>
      <c r="BC12" s="502">
        <v>40634</v>
      </c>
      <c r="BD12" s="502">
        <v>40725</v>
      </c>
      <c r="BE12" s="502">
        <v>40817</v>
      </c>
      <c r="BF12" s="502">
        <v>40909</v>
      </c>
      <c r="BG12" s="502">
        <v>41000</v>
      </c>
      <c r="BH12" s="502">
        <v>41091</v>
      </c>
      <c r="BI12" s="502">
        <v>41183</v>
      </c>
      <c r="BJ12" s="502">
        <v>41275</v>
      </c>
      <c r="BK12" s="502">
        <v>41365</v>
      </c>
      <c r="BL12" s="502">
        <v>41456</v>
      </c>
      <c r="BM12" s="502">
        <v>41548</v>
      </c>
      <c r="BN12" s="502">
        <v>41640</v>
      </c>
      <c r="BO12" s="502">
        <v>41730</v>
      </c>
      <c r="BP12" s="502">
        <v>41821</v>
      </c>
      <c r="BQ12" s="502">
        <v>41913</v>
      </c>
      <c r="BR12" s="502">
        <v>42005</v>
      </c>
      <c r="BS12" s="502">
        <v>42095</v>
      </c>
      <c r="BT12" s="502">
        <v>42186</v>
      </c>
      <c r="BU12" s="502">
        <v>42278</v>
      </c>
      <c r="BV12" s="502">
        <v>42370</v>
      </c>
      <c r="BW12" s="502">
        <v>42461</v>
      </c>
      <c r="BX12" s="502">
        <v>42552</v>
      </c>
      <c r="BY12" s="502">
        <v>42644</v>
      </c>
      <c r="BZ12" s="502">
        <v>42736</v>
      </c>
      <c r="CA12" s="502">
        <v>42826</v>
      </c>
      <c r="CB12" s="502">
        <v>42917</v>
      </c>
      <c r="CC12" s="502">
        <v>43009</v>
      </c>
      <c r="CD12" s="502">
        <v>43101</v>
      </c>
      <c r="CE12" s="502">
        <v>43191</v>
      </c>
      <c r="CF12" s="502">
        <v>43282</v>
      </c>
      <c r="CG12" s="502">
        <v>43374</v>
      </c>
      <c r="CH12" s="502">
        <v>43466</v>
      </c>
      <c r="CI12" s="502">
        <v>43556</v>
      </c>
      <c r="CJ12" s="502">
        <v>43647</v>
      </c>
      <c r="CK12" s="502">
        <v>43739</v>
      </c>
      <c r="CL12" s="502">
        <v>43831</v>
      </c>
      <c r="CM12" s="502">
        <v>43922</v>
      </c>
      <c r="CN12" s="502">
        <v>44013</v>
      </c>
      <c r="CO12" s="502">
        <v>44105</v>
      </c>
      <c r="CP12" s="502">
        <v>44197</v>
      </c>
      <c r="CQ12" s="502">
        <v>44287</v>
      </c>
      <c r="CR12" s="502">
        <v>44378</v>
      </c>
      <c r="CS12" s="502">
        <v>44470</v>
      </c>
    </row>
    <row r="13" spans="1:256" x14ac:dyDescent="0.2">
      <c r="A13" s="511" t="s">
        <v>502</v>
      </c>
      <c r="B13" s="502" t="s">
        <v>867</v>
      </c>
      <c r="C13" s="502" t="s">
        <v>867</v>
      </c>
      <c r="D13" s="502" t="s">
        <v>867</v>
      </c>
      <c r="E13" s="502" t="s">
        <v>867</v>
      </c>
      <c r="F13" s="502" t="s">
        <v>867</v>
      </c>
      <c r="G13" s="502" t="s">
        <v>867</v>
      </c>
      <c r="H13" s="502" t="s">
        <v>867</v>
      </c>
      <c r="I13" s="502" t="s">
        <v>867</v>
      </c>
      <c r="J13" s="502" t="s">
        <v>867</v>
      </c>
      <c r="K13" s="502" t="s">
        <v>867</v>
      </c>
      <c r="L13" s="502" t="s">
        <v>867</v>
      </c>
      <c r="M13" s="502" t="s">
        <v>867</v>
      </c>
      <c r="N13" s="502" t="s">
        <v>867</v>
      </c>
      <c r="O13" s="502" t="s">
        <v>867</v>
      </c>
      <c r="P13" s="502" t="s">
        <v>867</v>
      </c>
      <c r="Q13" s="502" t="s">
        <v>867</v>
      </c>
      <c r="R13" s="502" t="s">
        <v>867</v>
      </c>
      <c r="S13" s="502" t="s">
        <v>867</v>
      </c>
      <c r="T13" s="502" t="s">
        <v>867</v>
      </c>
      <c r="U13" s="502" t="s">
        <v>867</v>
      </c>
      <c r="V13" s="502" t="s">
        <v>867</v>
      </c>
      <c r="W13" s="502" t="s">
        <v>867</v>
      </c>
      <c r="X13" s="502" t="s">
        <v>867</v>
      </c>
      <c r="Y13" s="502" t="s">
        <v>867</v>
      </c>
      <c r="Z13" s="502" t="s">
        <v>867</v>
      </c>
      <c r="AA13" s="502" t="s">
        <v>867</v>
      </c>
      <c r="AB13" s="502" t="s">
        <v>867</v>
      </c>
      <c r="AC13" s="502" t="s">
        <v>867</v>
      </c>
      <c r="AD13" s="502" t="s">
        <v>867</v>
      </c>
      <c r="AE13" s="502" t="s">
        <v>867</v>
      </c>
      <c r="AF13" s="502" t="s">
        <v>867</v>
      </c>
      <c r="AG13" s="502" t="s">
        <v>867</v>
      </c>
      <c r="AH13" s="502" t="s">
        <v>867</v>
      </c>
      <c r="AI13" s="502" t="s">
        <v>867</v>
      </c>
      <c r="AJ13" s="502" t="s">
        <v>867</v>
      </c>
      <c r="AK13" s="502" t="s">
        <v>867</v>
      </c>
      <c r="AL13" s="502" t="s">
        <v>867</v>
      </c>
      <c r="AM13" s="502" t="s">
        <v>867</v>
      </c>
      <c r="AN13" s="502" t="s">
        <v>867</v>
      </c>
      <c r="AO13" s="502" t="s">
        <v>867</v>
      </c>
      <c r="AP13" s="502" t="s">
        <v>867</v>
      </c>
      <c r="AQ13" s="502" t="s">
        <v>867</v>
      </c>
      <c r="AR13" s="502" t="s">
        <v>867</v>
      </c>
      <c r="AS13" s="502" t="s">
        <v>867</v>
      </c>
      <c r="AT13" s="502" t="s">
        <v>867</v>
      </c>
      <c r="AU13" s="502" t="s">
        <v>867</v>
      </c>
      <c r="AV13" s="502" t="s">
        <v>867</v>
      </c>
      <c r="AW13" s="502" t="s">
        <v>867</v>
      </c>
      <c r="AX13" s="502" t="s">
        <v>867</v>
      </c>
      <c r="AY13" s="502" t="s">
        <v>867</v>
      </c>
      <c r="AZ13" s="502" t="s">
        <v>867</v>
      </c>
      <c r="BA13" s="502" t="s">
        <v>867</v>
      </c>
      <c r="BB13" s="502" t="s">
        <v>867</v>
      </c>
      <c r="BC13" s="502" t="s">
        <v>867</v>
      </c>
      <c r="BD13" s="502" t="s">
        <v>867</v>
      </c>
      <c r="BE13" s="502" t="s">
        <v>867</v>
      </c>
      <c r="BF13" s="502" t="s">
        <v>867</v>
      </c>
      <c r="BG13" s="502" t="s">
        <v>867</v>
      </c>
      <c r="BH13" s="502" t="s">
        <v>867</v>
      </c>
      <c r="BI13" s="502" t="s">
        <v>867</v>
      </c>
      <c r="BJ13" s="502" t="s">
        <v>867</v>
      </c>
      <c r="BK13" s="502" t="s">
        <v>867</v>
      </c>
      <c r="BL13" s="502" t="s">
        <v>867</v>
      </c>
      <c r="BM13" s="502" t="s">
        <v>867</v>
      </c>
      <c r="BN13" s="502" t="s">
        <v>867</v>
      </c>
      <c r="BO13" s="502" t="s">
        <v>867</v>
      </c>
      <c r="BP13" s="502" t="s">
        <v>867</v>
      </c>
      <c r="BQ13" s="502" t="s">
        <v>867</v>
      </c>
      <c r="BR13" s="502" t="s">
        <v>867</v>
      </c>
      <c r="BS13" s="502" t="s">
        <v>867</v>
      </c>
      <c r="BT13" s="502" t="s">
        <v>867</v>
      </c>
      <c r="BU13" s="502" t="s">
        <v>867</v>
      </c>
      <c r="BV13" s="502" t="s">
        <v>867</v>
      </c>
      <c r="BW13" s="502" t="s">
        <v>867</v>
      </c>
      <c r="BX13" s="502" t="s">
        <v>867</v>
      </c>
      <c r="BY13" s="502" t="s">
        <v>867</v>
      </c>
      <c r="BZ13" s="502" t="s">
        <v>867</v>
      </c>
      <c r="CA13" s="502" t="s">
        <v>867</v>
      </c>
      <c r="CB13" s="502" t="s">
        <v>867</v>
      </c>
      <c r="CC13" s="502" t="s">
        <v>867</v>
      </c>
      <c r="CD13" s="502" t="s">
        <v>867</v>
      </c>
      <c r="CE13" s="502" t="s">
        <v>867</v>
      </c>
      <c r="CF13" s="502" t="s">
        <v>867</v>
      </c>
      <c r="CG13" s="502" t="s">
        <v>867</v>
      </c>
      <c r="CH13" s="502" t="s">
        <v>867</v>
      </c>
      <c r="CI13" s="502" t="s">
        <v>867</v>
      </c>
      <c r="CJ13" s="502" t="s">
        <v>867</v>
      </c>
      <c r="CK13" s="502" t="s">
        <v>867</v>
      </c>
      <c r="CL13" s="502" t="s">
        <v>867</v>
      </c>
      <c r="CM13" s="502" t="s">
        <v>867</v>
      </c>
      <c r="CN13" s="502" t="s">
        <v>867</v>
      </c>
      <c r="CO13" s="502" t="s">
        <v>867</v>
      </c>
      <c r="CP13" s="502" t="s">
        <v>867</v>
      </c>
      <c r="CQ13" s="502" t="s">
        <v>867</v>
      </c>
      <c r="CR13" s="502" t="s">
        <v>867</v>
      </c>
      <c r="CS13" s="502" t="s">
        <v>867</v>
      </c>
    </row>
    <row r="14" spans="1:256" x14ac:dyDescent="0.2">
      <c r="A14" s="498" t="s">
        <v>734</v>
      </c>
      <c r="B14" s="502">
        <v>35796</v>
      </c>
      <c r="C14" s="502">
        <v>35886</v>
      </c>
      <c r="D14" s="502">
        <v>35977</v>
      </c>
      <c r="E14" s="502">
        <v>36069</v>
      </c>
      <c r="F14" s="502">
        <v>36161</v>
      </c>
      <c r="G14" s="502">
        <v>36251</v>
      </c>
      <c r="H14" s="502">
        <v>36342</v>
      </c>
      <c r="I14" s="502">
        <v>36434</v>
      </c>
      <c r="J14" s="502">
        <v>36526</v>
      </c>
      <c r="K14" s="502">
        <v>36617</v>
      </c>
      <c r="L14" s="502">
        <v>36708</v>
      </c>
      <c r="M14" s="502">
        <v>36800</v>
      </c>
      <c r="N14" s="502">
        <v>36892</v>
      </c>
      <c r="O14" s="502">
        <v>36982</v>
      </c>
      <c r="P14" s="502">
        <v>37073</v>
      </c>
      <c r="Q14" s="502">
        <v>37165</v>
      </c>
      <c r="R14" s="502">
        <v>37257</v>
      </c>
      <c r="S14" s="502">
        <v>37347</v>
      </c>
      <c r="T14" s="502">
        <v>37438</v>
      </c>
      <c r="U14" s="502">
        <v>37530</v>
      </c>
      <c r="V14" s="502">
        <v>37622</v>
      </c>
      <c r="W14" s="502">
        <v>37712</v>
      </c>
      <c r="X14" s="502">
        <v>37803</v>
      </c>
      <c r="Y14" s="502">
        <v>37895</v>
      </c>
      <c r="Z14" s="502">
        <v>37987</v>
      </c>
      <c r="AA14" s="502">
        <v>38078</v>
      </c>
      <c r="AB14" s="502">
        <v>38169</v>
      </c>
      <c r="AC14" s="502">
        <v>38261</v>
      </c>
      <c r="AD14" s="502">
        <v>38353</v>
      </c>
      <c r="AE14" s="501">
        <v>38443</v>
      </c>
      <c r="AF14" s="501">
        <v>38534</v>
      </c>
      <c r="AG14" s="501">
        <v>38626</v>
      </c>
      <c r="AH14" s="501">
        <v>38718</v>
      </c>
      <c r="AI14" s="502">
        <v>38808</v>
      </c>
      <c r="AJ14" s="502">
        <v>38899</v>
      </c>
      <c r="AK14" s="502">
        <v>38991</v>
      </c>
      <c r="AL14" s="502">
        <v>39083</v>
      </c>
      <c r="AM14" s="502">
        <v>39173</v>
      </c>
      <c r="AN14" s="502">
        <v>39264</v>
      </c>
      <c r="AO14" s="502">
        <v>39356</v>
      </c>
      <c r="AP14" s="502">
        <v>39448</v>
      </c>
      <c r="AQ14" s="502">
        <v>39539</v>
      </c>
      <c r="AR14" s="502">
        <v>39630</v>
      </c>
      <c r="AS14" s="502">
        <v>39722</v>
      </c>
      <c r="AT14" s="502">
        <v>39814</v>
      </c>
      <c r="AU14" s="502">
        <v>39904</v>
      </c>
      <c r="AV14" s="502">
        <v>39995</v>
      </c>
      <c r="AW14" s="502">
        <v>40087</v>
      </c>
      <c r="AX14" s="502">
        <v>40179</v>
      </c>
      <c r="AY14" s="502">
        <v>40269</v>
      </c>
      <c r="AZ14" s="502">
        <v>40360</v>
      </c>
      <c r="BA14" s="502">
        <v>40452</v>
      </c>
      <c r="BB14" s="502">
        <v>40544</v>
      </c>
      <c r="BC14" s="502">
        <v>40634</v>
      </c>
      <c r="BD14" s="502">
        <v>40725</v>
      </c>
      <c r="BE14" s="502">
        <v>40817</v>
      </c>
      <c r="BF14" s="502">
        <v>40909</v>
      </c>
      <c r="BG14" s="502">
        <v>41000</v>
      </c>
      <c r="BH14" s="502">
        <v>41091</v>
      </c>
      <c r="BI14" s="502">
        <v>41183</v>
      </c>
      <c r="BJ14" s="502">
        <v>41275</v>
      </c>
      <c r="BK14" s="502">
        <v>41365</v>
      </c>
      <c r="BL14" s="502">
        <v>41456</v>
      </c>
      <c r="BM14" s="502">
        <v>41548</v>
      </c>
      <c r="BN14" s="502">
        <v>41640</v>
      </c>
      <c r="BO14" s="502">
        <v>41730</v>
      </c>
      <c r="BP14" s="502">
        <v>41821</v>
      </c>
      <c r="BQ14" s="502">
        <v>41913</v>
      </c>
      <c r="BR14" s="502">
        <v>42005</v>
      </c>
      <c r="BS14" s="502">
        <v>42095</v>
      </c>
      <c r="BT14" s="502">
        <v>42186</v>
      </c>
      <c r="BU14" s="502">
        <v>42278</v>
      </c>
      <c r="BV14" s="502">
        <v>42370</v>
      </c>
      <c r="BW14" s="502">
        <v>42461</v>
      </c>
      <c r="BX14" s="502">
        <v>42552</v>
      </c>
      <c r="BY14" s="502">
        <v>42644</v>
      </c>
      <c r="BZ14" s="502">
        <v>42736</v>
      </c>
      <c r="CA14" s="502">
        <v>42826</v>
      </c>
      <c r="CB14" s="502">
        <v>42917</v>
      </c>
      <c r="CC14" s="502">
        <v>43009</v>
      </c>
      <c r="CD14" s="502">
        <v>43101</v>
      </c>
      <c r="CE14" s="502">
        <v>43191</v>
      </c>
      <c r="CF14" s="502">
        <v>43282</v>
      </c>
      <c r="CG14" s="502">
        <v>43374</v>
      </c>
      <c r="CH14" s="502">
        <v>43466</v>
      </c>
      <c r="CI14" s="502">
        <v>43556</v>
      </c>
      <c r="CJ14" s="502">
        <v>43647</v>
      </c>
      <c r="CK14" s="502">
        <v>43739</v>
      </c>
      <c r="CL14" s="502">
        <v>43831</v>
      </c>
      <c r="CM14" s="502">
        <v>43922</v>
      </c>
      <c r="CN14" s="502">
        <v>44013</v>
      </c>
      <c r="CO14" s="502">
        <v>44105</v>
      </c>
      <c r="CP14" s="502">
        <v>44197</v>
      </c>
      <c r="CQ14" s="502">
        <v>44287</v>
      </c>
      <c r="CR14" s="502">
        <v>44378</v>
      </c>
      <c r="CS14" s="502">
        <v>44470</v>
      </c>
    </row>
    <row r="15" spans="1:256" x14ac:dyDescent="0.2">
      <c r="A15" s="498" t="s">
        <v>735</v>
      </c>
      <c r="B15" s="502">
        <v>36161</v>
      </c>
      <c r="C15" s="502">
        <v>36251</v>
      </c>
      <c r="D15" s="502">
        <v>36342</v>
      </c>
      <c r="E15" s="502">
        <v>36434</v>
      </c>
      <c r="F15" s="502">
        <v>36526</v>
      </c>
      <c r="G15" s="502">
        <v>36617</v>
      </c>
      <c r="H15" s="502">
        <v>36708</v>
      </c>
      <c r="I15" s="502">
        <v>36800</v>
      </c>
      <c r="J15" s="502">
        <v>36892</v>
      </c>
      <c r="K15" s="502">
        <v>36982</v>
      </c>
      <c r="L15" s="502">
        <v>37073</v>
      </c>
      <c r="M15" s="502">
        <v>37165</v>
      </c>
      <c r="N15" s="502">
        <v>37257</v>
      </c>
      <c r="O15" s="502">
        <v>37347</v>
      </c>
      <c r="P15" s="502">
        <v>37438</v>
      </c>
      <c r="Q15" s="502">
        <v>37530</v>
      </c>
      <c r="R15" s="502">
        <v>37622</v>
      </c>
      <c r="S15" s="502">
        <v>37712</v>
      </c>
      <c r="T15" s="502">
        <v>37803</v>
      </c>
      <c r="U15" s="502">
        <v>37895</v>
      </c>
      <c r="V15" s="502">
        <v>37987</v>
      </c>
      <c r="W15" s="502">
        <v>38078</v>
      </c>
      <c r="X15" s="502">
        <v>38169</v>
      </c>
      <c r="Y15" s="502">
        <v>38261</v>
      </c>
      <c r="Z15" s="502">
        <v>38353</v>
      </c>
      <c r="AA15" s="502">
        <v>38443</v>
      </c>
      <c r="AB15" s="502">
        <v>38534</v>
      </c>
      <c r="AC15" s="502">
        <v>38626</v>
      </c>
      <c r="AD15" s="502">
        <v>38718</v>
      </c>
      <c r="AE15" s="501">
        <v>38808</v>
      </c>
      <c r="AF15" s="501">
        <v>38899</v>
      </c>
      <c r="AG15" s="501">
        <v>38991</v>
      </c>
      <c r="AH15" s="501">
        <v>39083</v>
      </c>
      <c r="AI15" s="502">
        <v>39173</v>
      </c>
      <c r="AJ15" s="502">
        <v>39264</v>
      </c>
      <c r="AK15" s="502">
        <v>39356</v>
      </c>
      <c r="AL15" s="502">
        <v>39448</v>
      </c>
      <c r="AM15" s="502">
        <v>39539</v>
      </c>
      <c r="AN15" s="502">
        <v>39630</v>
      </c>
      <c r="AO15" s="502">
        <v>39722</v>
      </c>
      <c r="AP15" s="502">
        <v>39814</v>
      </c>
      <c r="AQ15" s="502">
        <v>39904</v>
      </c>
      <c r="AR15" s="502">
        <v>39995</v>
      </c>
      <c r="AS15" s="502">
        <v>40087</v>
      </c>
      <c r="AT15" s="502">
        <v>40179</v>
      </c>
      <c r="AU15" s="502">
        <v>40269</v>
      </c>
      <c r="AV15" s="502">
        <v>40360</v>
      </c>
      <c r="AW15" s="502">
        <v>40452</v>
      </c>
      <c r="AX15" s="502">
        <v>40544</v>
      </c>
      <c r="AY15" s="502">
        <v>40634</v>
      </c>
      <c r="AZ15" s="502">
        <v>40725</v>
      </c>
      <c r="BA15" s="502">
        <v>40817</v>
      </c>
      <c r="BB15" s="502">
        <v>40909</v>
      </c>
      <c r="BC15" s="502">
        <v>41000</v>
      </c>
      <c r="BD15" s="502">
        <v>41091</v>
      </c>
      <c r="BE15" s="502">
        <v>41183</v>
      </c>
      <c r="BF15" s="502">
        <v>41275</v>
      </c>
      <c r="BG15" s="502">
        <v>41365</v>
      </c>
      <c r="BH15" s="502">
        <v>41456</v>
      </c>
      <c r="BI15" s="502">
        <v>41548</v>
      </c>
      <c r="BJ15" s="502">
        <v>41640</v>
      </c>
      <c r="BK15" s="502">
        <v>41730</v>
      </c>
      <c r="BL15" s="502">
        <v>41821</v>
      </c>
      <c r="BM15" s="502">
        <v>41913</v>
      </c>
      <c r="BN15" s="502">
        <v>42005</v>
      </c>
      <c r="BO15" s="502">
        <v>42095</v>
      </c>
      <c r="BP15" s="502">
        <v>42186</v>
      </c>
      <c r="BQ15" s="502">
        <v>42278</v>
      </c>
      <c r="BR15" s="502">
        <v>42370</v>
      </c>
      <c r="BS15" s="502">
        <v>42461</v>
      </c>
      <c r="BT15" s="502">
        <v>42552</v>
      </c>
      <c r="BU15" s="502">
        <v>42644</v>
      </c>
      <c r="BV15" s="502">
        <v>42736</v>
      </c>
      <c r="BW15" s="502">
        <v>42826</v>
      </c>
      <c r="BX15" s="502">
        <v>42917</v>
      </c>
      <c r="BY15" s="502">
        <v>43009</v>
      </c>
      <c r="BZ15" s="502">
        <v>43101</v>
      </c>
      <c r="CA15" s="502">
        <v>43191</v>
      </c>
      <c r="CB15" s="502">
        <v>43282</v>
      </c>
      <c r="CC15" s="502">
        <v>43374</v>
      </c>
      <c r="CD15" s="502">
        <v>43466</v>
      </c>
      <c r="CE15" s="502">
        <v>43556</v>
      </c>
      <c r="CF15" s="502">
        <v>43647</v>
      </c>
      <c r="CG15" s="502">
        <v>43739</v>
      </c>
      <c r="CH15" s="502">
        <v>43831</v>
      </c>
      <c r="CI15" s="502">
        <v>43922</v>
      </c>
      <c r="CJ15" s="502">
        <v>44013</v>
      </c>
      <c r="CK15" s="502">
        <v>44105</v>
      </c>
      <c r="CL15" s="502">
        <v>44197</v>
      </c>
      <c r="CM15" s="502">
        <v>44287</v>
      </c>
      <c r="CN15" s="502">
        <v>44378</v>
      </c>
      <c r="CO15" s="502">
        <v>44470</v>
      </c>
      <c r="CP15" s="502">
        <v>44562</v>
      </c>
      <c r="CQ15" s="502">
        <v>44652</v>
      </c>
      <c r="CR15" s="502">
        <v>44743</v>
      </c>
      <c r="CS15" s="502">
        <v>44835</v>
      </c>
    </row>
    <row r="16" spans="1:256" x14ac:dyDescent="0.2">
      <c r="A16" s="498" t="s">
        <v>736</v>
      </c>
      <c r="B16" s="502">
        <v>36161</v>
      </c>
      <c r="C16" s="502">
        <v>36251</v>
      </c>
      <c r="D16" s="502">
        <v>36342</v>
      </c>
      <c r="E16" s="502">
        <v>36434</v>
      </c>
      <c r="F16" s="502">
        <v>36526</v>
      </c>
      <c r="G16" s="502">
        <v>36617</v>
      </c>
      <c r="H16" s="502">
        <v>36708</v>
      </c>
      <c r="I16" s="502">
        <v>36800</v>
      </c>
      <c r="J16" s="502">
        <v>36892</v>
      </c>
      <c r="K16" s="502">
        <v>36982</v>
      </c>
      <c r="L16" s="502">
        <v>37073</v>
      </c>
      <c r="M16" s="502">
        <v>37165</v>
      </c>
      <c r="N16" s="502">
        <v>37257</v>
      </c>
      <c r="O16" s="502">
        <v>37347</v>
      </c>
      <c r="P16" s="502">
        <v>37438</v>
      </c>
      <c r="Q16" s="502">
        <v>37530</v>
      </c>
      <c r="R16" s="502">
        <v>37622</v>
      </c>
      <c r="S16" s="502">
        <v>37712</v>
      </c>
      <c r="T16" s="502">
        <v>37803</v>
      </c>
      <c r="U16" s="502">
        <v>37895</v>
      </c>
      <c r="V16" s="502">
        <v>37987</v>
      </c>
      <c r="W16" s="502">
        <v>38078</v>
      </c>
      <c r="X16" s="502">
        <v>38169</v>
      </c>
      <c r="Y16" s="502">
        <v>38261</v>
      </c>
      <c r="Z16" s="502">
        <v>38353</v>
      </c>
      <c r="AA16" s="502">
        <v>38443</v>
      </c>
      <c r="AB16" s="502">
        <v>38534</v>
      </c>
      <c r="AC16" s="502">
        <v>38626</v>
      </c>
      <c r="AD16" s="502">
        <v>38718</v>
      </c>
      <c r="AE16" s="501">
        <v>38808</v>
      </c>
      <c r="AF16" s="501">
        <v>38899</v>
      </c>
      <c r="AG16" s="501">
        <v>38991</v>
      </c>
      <c r="AH16" s="501">
        <v>39083</v>
      </c>
      <c r="AI16" s="502">
        <v>39173</v>
      </c>
      <c r="AJ16" s="502">
        <v>39264</v>
      </c>
      <c r="AK16" s="502">
        <v>39356</v>
      </c>
      <c r="AL16" s="502">
        <v>39448</v>
      </c>
      <c r="AM16" s="502">
        <v>39539</v>
      </c>
      <c r="AN16" s="502">
        <v>39630</v>
      </c>
      <c r="AO16" s="502">
        <v>39722</v>
      </c>
      <c r="AP16" s="502">
        <v>39814</v>
      </c>
      <c r="AQ16" s="502">
        <v>39904</v>
      </c>
      <c r="AR16" s="502">
        <v>39995</v>
      </c>
      <c r="AS16" s="502">
        <v>40087</v>
      </c>
      <c r="AT16" s="502">
        <v>40179</v>
      </c>
      <c r="AU16" s="502">
        <v>40269</v>
      </c>
      <c r="AV16" s="502">
        <v>40360</v>
      </c>
      <c r="AW16" s="502">
        <v>40452</v>
      </c>
      <c r="AX16" s="502">
        <v>40544</v>
      </c>
      <c r="AY16" s="502">
        <v>40634</v>
      </c>
      <c r="AZ16" s="502">
        <v>40725</v>
      </c>
      <c r="BA16" s="502">
        <v>40817</v>
      </c>
      <c r="BB16" s="502">
        <v>40909</v>
      </c>
      <c r="BC16" s="502">
        <v>41000</v>
      </c>
      <c r="BD16" s="502">
        <v>41091</v>
      </c>
      <c r="BE16" s="502">
        <v>41183</v>
      </c>
      <c r="BF16" s="502">
        <v>41275</v>
      </c>
      <c r="BG16" s="502">
        <v>41365</v>
      </c>
      <c r="BH16" s="502">
        <v>41456</v>
      </c>
      <c r="BI16" s="502">
        <v>41548</v>
      </c>
      <c r="BJ16" s="502">
        <v>41640</v>
      </c>
      <c r="BK16" s="502">
        <v>41730</v>
      </c>
      <c r="BL16" s="502">
        <v>41821</v>
      </c>
      <c r="BM16" s="502">
        <v>41913</v>
      </c>
      <c r="BN16" s="502">
        <v>42005</v>
      </c>
      <c r="BO16" s="502">
        <v>42095</v>
      </c>
      <c r="BP16" s="502">
        <v>42186</v>
      </c>
      <c r="BQ16" s="502">
        <v>42278</v>
      </c>
      <c r="BR16" s="502">
        <v>42370</v>
      </c>
      <c r="BS16" s="502">
        <v>42461</v>
      </c>
      <c r="BT16" s="502">
        <v>42552</v>
      </c>
      <c r="BU16" s="502">
        <v>42644</v>
      </c>
      <c r="BV16" s="502">
        <v>42736</v>
      </c>
      <c r="BW16" s="502">
        <v>42826</v>
      </c>
      <c r="BX16" s="502">
        <v>42917</v>
      </c>
      <c r="BY16" s="502">
        <v>43009</v>
      </c>
      <c r="BZ16" s="502">
        <v>43101</v>
      </c>
      <c r="CA16" s="502">
        <v>43191</v>
      </c>
      <c r="CB16" s="502">
        <v>43282</v>
      </c>
      <c r="CC16" s="502">
        <v>43374</v>
      </c>
      <c r="CD16" s="502">
        <v>43466</v>
      </c>
      <c r="CE16" s="502">
        <v>43556</v>
      </c>
      <c r="CF16" s="502">
        <v>43647</v>
      </c>
      <c r="CG16" s="502">
        <v>43739</v>
      </c>
      <c r="CH16" s="502">
        <v>43831</v>
      </c>
      <c r="CI16" s="502">
        <v>43922</v>
      </c>
      <c r="CJ16" s="502">
        <v>44013</v>
      </c>
      <c r="CK16" s="502">
        <v>44105</v>
      </c>
      <c r="CL16" s="502">
        <v>44197</v>
      </c>
      <c r="CM16" s="502">
        <v>44287</v>
      </c>
      <c r="CN16" s="502">
        <v>44378</v>
      </c>
      <c r="CO16" s="502">
        <v>44470</v>
      </c>
      <c r="CP16" s="502">
        <v>44562</v>
      </c>
      <c r="CQ16" s="502">
        <v>44652</v>
      </c>
      <c r="CR16" s="502">
        <v>44743</v>
      </c>
      <c r="CS16" s="502">
        <v>44835</v>
      </c>
    </row>
    <row r="17" spans="1:97" x14ac:dyDescent="0.2">
      <c r="A17" s="506" t="s">
        <v>723</v>
      </c>
      <c r="B17" s="502">
        <v>35796</v>
      </c>
      <c r="C17" s="502">
        <v>35886</v>
      </c>
      <c r="D17" s="502">
        <v>35977</v>
      </c>
      <c r="E17" s="502">
        <v>36069</v>
      </c>
      <c r="F17" s="502">
        <v>36161</v>
      </c>
      <c r="G17" s="502">
        <v>36251</v>
      </c>
      <c r="H17" s="502">
        <v>36342</v>
      </c>
      <c r="I17" s="502">
        <v>36434</v>
      </c>
      <c r="J17" s="502">
        <v>36526</v>
      </c>
      <c r="K17" s="502">
        <v>36617</v>
      </c>
      <c r="L17" s="502">
        <v>36708</v>
      </c>
      <c r="M17" s="502">
        <v>36800</v>
      </c>
      <c r="N17" s="502">
        <v>36892</v>
      </c>
      <c r="O17" s="502">
        <v>36982</v>
      </c>
      <c r="P17" s="502">
        <v>37073</v>
      </c>
      <c r="Q17" s="502">
        <v>37165</v>
      </c>
      <c r="R17" s="502">
        <v>37257</v>
      </c>
      <c r="S17" s="502">
        <v>37347</v>
      </c>
      <c r="T17" s="502">
        <v>37438</v>
      </c>
      <c r="U17" s="502">
        <v>37530</v>
      </c>
      <c r="V17" s="502">
        <v>37622</v>
      </c>
      <c r="W17" s="502">
        <v>37712</v>
      </c>
      <c r="X17" s="502">
        <v>37803</v>
      </c>
      <c r="Y17" s="502">
        <v>37895</v>
      </c>
      <c r="Z17" s="502">
        <v>37987</v>
      </c>
      <c r="AA17" s="502">
        <v>38078</v>
      </c>
      <c r="AB17" s="502">
        <v>38169</v>
      </c>
      <c r="AC17" s="502">
        <v>38261</v>
      </c>
      <c r="AD17" s="502">
        <v>38353</v>
      </c>
      <c r="AE17" s="501">
        <v>38443</v>
      </c>
      <c r="AF17" s="501">
        <v>38534</v>
      </c>
      <c r="AG17" s="501">
        <v>38626</v>
      </c>
      <c r="AH17" s="501">
        <v>38718</v>
      </c>
      <c r="AI17" s="502">
        <v>38808</v>
      </c>
      <c r="AJ17" s="502">
        <v>38899</v>
      </c>
      <c r="AK17" s="502">
        <v>38991</v>
      </c>
      <c r="AL17" s="502">
        <v>39083</v>
      </c>
      <c r="AM17" s="502">
        <v>39173</v>
      </c>
      <c r="AN17" s="502">
        <v>39264</v>
      </c>
      <c r="AO17" s="502">
        <v>39356</v>
      </c>
      <c r="AP17" s="502">
        <v>39448</v>
      </c>
      <c r="AQ17" s="502">
        <v>39539</v>
      </c>
      <c r="AR17" s="502">
        <v>39630</v>
      </c>
      <c r="AS17" s="502">
        <v>39722</v>
      </c>
      <c r="AT17" s="502">
        <v>39814</v>
      </c>
      <c r="AU17" s="502">
        <v>39904</v>
      </c>
      <c r="AV17" s="502">
        <v>39995</v>
      </c>
      <c r="AW17" s="502">
        <v>40087</v>
      </c>
      <c r="AX17" s="502">
        <v>40179</v>
      </c>
      <c r="AY17" s="502">
        <v>40269</v>
      </c>
      <c r="AZ17" s="502">
        <v>40360</v>
      </c>
      <c r="BA17" s="502">
        <v>40452</v>
      </c>
      <c r="BB17" s="502">
        <v>40544</v>
      </c>
      <c r="BC17" s="502">
        <v>40634</v>
      </c>
      <c r="BD17" s="502">
        <v>40725</v>
      </c>
      <c r="BE17" s="502">
        <v>40817</v>
      </c>
      <c r="BF17" s="502">
        <v>40909</v>
      </c>
      <c r="BG17" s="502">
        <v>41000</v>
      </c>
      <c r="BH17" s="502">
        <v>41091</v>
      </c>
      <c r="BI17" s="502">
        <v>41183</v>
      </c>
      <c r="BJ17" s="502">
        <v>41275</v>
      </c>
      <c r="BK17" s="502">
        <v>41365</v>
      </c>
      <c r="BL17" s="502">
        <v>41456</v>
      </c>
      <c r="BM17" s="502">
        <v>41548</v>
      </c>
      <c r="BN17" s="502">
        <v>41640</v>
      </c>
      <c r="BO17" s="502">
        <v>41730</v>
      </c>
      <c r="BP17" s="502">
        <v>41821</v>
      </c>
      <c r="BQ17" s="502">
        <v>41913</v>
      </c>
      <c r="BR17" s="502">
        <v>42005</v>
      </c>
      <c r="BS17" s="502">
        <v>42095</v>
      </c>
      <c r="BT17" s="502">
        <v>42186</v>
      </c>
      <c r="BU17" s="502">
        <v>42278</v>
      </c>
      <c r="BV17" s="502">
        <v>42370</v>
      </c>
      <c r="BW17" s="502">
        <v>42461</v>
      </c>
      <c r="BX17" s="502">
        <v>42552</v>
      </c>
      <c r="BY17" s="502">
        <v>42644</v>
      </c>
      <c r="BZ17" s="502">
        <v>42736</v>
      </c>
      <c r="CA17" s="502">
        <v>42826</v>
      </c>
      <c r="CB17" s="502">
        <v>42917</v>
      </c>
      <c r="CC17" s="502">
        <v>43009</v>
      </c>
      <c r="CD17" s="502">
        <v>43101</v>
      </c>
      <c r="CE17" s="502">
        <v>43191</v>
      </c>
      <c r="CF17" s="502">
        <v>43282</v>
      </c>
      <c r="CG17" s="502">
        <v>43374</v>
      </c>
      <c r="CH17" s="502">
        <v>43466</v>
      </c>
      <c r="CI17" s="502">
        <v>43556</v>
      </c>
      <c r="CJ17" s="502">
        <v>43647</v>
      </c>
      <c r="CK17" s="502">
        <v>43739</v>
      </c>
      <c r="CL17" s="502">
        <v>43831</v>
      </c>
      <c r="CM17" s="502">
        <v>43922</v>
      </c>
      <c r="CN17" s="502">
        <v>44013</v>
      </c>
      <c r="CO17" s="502">
        <v>44105</v>
      </c>
      <c r="CP17" s="502">
        <v>44197</v>
      </c>
      <c r="CQ17" s="502">
        <v>44287</v>
      </c>
      <c r="CR17" s="502">
        <v>44378</v>
      </c>
      <c r="CS17" s="502">
        <v>44470</v>
      </c>
    </row>
    <row r="18" spans="1:97" x14ac:dyDescent="0.2">
      <c r="A18" s="512" t="s">
        <v>724</v>
      </c>
      <c r="B18" s="502">
        <v>36161</v>
      </c>
      <c r="C18" s="502">
        <v>36251</v>
      </c>
      <c r="D18" s="502">
        <v>36342</v>
      </c>
      <c r="E18" s="502">
        <v>36434</v>
      </c>
      <c r="F18" s="502">
        <v>36526</v>
      </c>
      <c r="G18" s="502">
        <v>36617</v>
      </c>
      <c r="H18" s="502">
        <v>36708</v>
      </c>
      <c r="I18" s="502">
        <v>36800</v>
      </c>
      <c r="J18" s="502">
        <v>36892</v>
      </c>
      <c r="K18" s="502">
        <v>36982</v>
      </c>
      <c r="L18" s="502">
        <v>37073</v>
      </c>
      <c r="M18" s="502">
        <v>37165</v>
      </c>
      <c r="N18" s="502">
        <v>37257</v>
      </c>
      <c r="O18" s="502">
        <v>37347</v>
      </c>
      <c r="P18" s="502">
        <v>37438</v>
      </c>
      <c r="Q18" s="502">
        <v>37530</v>
      </c>
      <c r="R18" s="502">
        <v>37622</v>
      </c>
      <c r="S18" s="502">
        <v>37712</v>
      </c>
      <c r="T18" s="502">
        <v>37803</v>
      </c>
      <c r="U18" s="502">
        <v>37895</v>
      </c>
      <c r="V18" s="502">
        <v>37987</v>
      </c>
      <c r="W18" s="502">
        <v>38078</v>
      </c>
      <c r="X18" s="502">
        <v>38169</v>
      </c>
      <c r="Y18" s="502">
        <v>38261</v>
      </c>
      <c r="Z18" s="502">
        <v>38353</v>
      </c>
      <c r="AA18" s="502">
        <v>38443</v>
      </c>
      <c r="AB18" s="502">
        <v>38534</v>
      </c>
      <c r="AC18" s="502">
        <v>38626</v>
      </c>
      <c r="AD18" s="502">
        <v>38718</v>
      </c>
      <c r="AE18" s="501">
        <v>38808</v>
      </c>
      <c r="AF18" s="501">
        <v>38899</v>
      </c>
      <c r="AG18" s="501">
        <v>38991</v>
      </c>
      <c r="AH18" s="501">
        <v>39083</v>
      </c>
      <c r="AI18" s="502">
        <v>39173</v>
      </c>
      <c r="AJ18" s="502">
        <v>39264</v>
      </c>
      <c r="AK18" s="502">
        <v>39356</v>
      </c>
      <c r="AL18" s="502">
        <v>39448</v>
      </c>
      <c r="AM18" s="502">
        <v>39539</v>
      </c>
      <c r="AN18" s="502">
        <v>39630</v>
      </c>
      <c r="AO18" s="502">
        <v>39722</v>
      </c>
      <c r="AP18" s="502">
        <v>39814</v>
      </c>
      <c r="AQ18" s="502">
        <v>39904</v>
      </c>
      <c r="AR18" s="502">
        <v>39995</v>
      </c>
      <c r="AS18" s="502">
        <v>40087</v>
      </c>
      <c r="AT18" s="502">
        <v>40179</v>
      </c>
      <c r="AU18" s="502">
        <v>40269</v>
      </c>
      <c r="AV18" s="502">
        <v>40360</v>
      </c>
      <c r="AW18" s="502">
        <v>40452</v>
      </c>
      <c r="AX18" s="502">
        <v>40544</v>
      </c>
      <c r="AY18" s="502">
        <v>40634</v>
      </c>
      <c r="AZ18" s="502">
        <v>40725</v>
      </c>
      <c r="BA18" s="502">
        <v>40817</v>
      </c>
      <c r="BB18" s="502">
        <v>40909</v>
      </c>
      <c r="BC18" s="502">
        <v>41000</v>
      </c>
      <c r="BD18" s="502">
        <v>41091</v>
      </c>
      <c r="BE18" s="502">
        <v>41183</v>
      </c>
      <c r="BF18" s="502">
        <v>41275</v>
      </c>
      <c r="BG18" s="502">
        <v>41365</v>
      </c>
      <c r="BH18" s="502">
        <v>41456</v>
      </c>
      <c r="BI18" s="502">
        <v>41548</v>
      </c>
      <c r="BJ18" s="502">
        <v>41640</v>
      </c>
      <c r="BK18" s="502">
        <v>41730</v>
      </c>
      <c r="BL18" s="502">
        <v>41821</v>
      </c>
      <c r="BM18" s="502">
        <v>41913</v>
      </c>
      <c r="BN18" s="502">
        <v>42005</v>
      </c>
      <c r="BO18" s="502">
        <v>42095</v>
      </c>
      <c r="BP18" s="502">
        <v>42186</v>
      </c>
      <c r="BQ18" s="502">
        <v>42278</v>
      </c>
      <c r="BR18" s="502">
        <v>42370</v>
      </c>
      <c r="BS18" s="502">
        <v>42461</v>
      </c>
      <c r="BT18" s="502">
        <v>42552</v>
      </c>
      <c r="BU18" s="502">
        <v>42644</v>
      </c>
      <c r="BV18" s="502">
        <v>42736</v>
      </c>
      <c r="BW18" s="502">
        <v>42826</v>
      </c>
      <c r="BX18" s="502">
        <v>42917</v>
      </c>
      <c r="BY18" s="502">
        <v>43009</v>
      </c>
      <c r="BZ18" s="502">
        <v>43101</v>
      </c>
      <c r="CA18" s="502">
        <v>43191</v>
      </c>
      <c r="CB18" s="502">
        <v>43282</v>
      </c>
      <c r="CC18" s="502">
        <v>43374</v>
      </c>
      <c r="CD18" s="502">
        <v>43466</v>
      </c>
      <c r="CE18" s="502">
        <v>43556</v>
      </c>
      <c r="CF18" s="502">
        <v>43647</v>
      </c>
      <c r="CG18" s="502">
        <v>43739</v>
      </c>
      <c r="CH18" s="502">
        <v>43831</v>
      </c>
      <c r="CI18" s="502">
        <v>43922</v>
      </c>
      <c r="CJ18" s="502">
        <v>44013</v>
      </c>
      <c r="CK18" s="502">
        <v>44105</v>
      </c>
      <c r="CL18" s="502">
        <v>44197</v>
      </c>
      <c r="CM18" s="502">
        <v>44287</v>
      </c>
      <c r="CN18" s="502">
        <v>44378</v>
      </c>
      <c r="CO18" s="502">
        <v>44470</v>
      </c>
      <c r="CP18" s="502">
        <v>44562</v>
      </c>
      <c r="CQ18" s="502">
        <v>44652</v>
      </c>
      <c r="CR18" s="502">
        <v>44743</v>
      </c>
      <c r="CS18" s="502">
        <v>44835</v>
      </c>
    </row>
    <row r="19" spans="1:97" x14ac:dyDescent="0.2">
      <c r="A19" s="506" t="s">
        <v>22</v>
      </c>
      <c r="B19" s="502">
        <v>36434</v>
      </c>
      <c r="C19" s="502">
        <v>36526</v>
      </c>
      <c r="D19" s="502">
        <v>36617</v>
      </c>
      <c r="E19" s="502">
        <v>36708</v>
      </c>
      <c r="F19" s="502">
        <v>36800</v>
      </c>
      <c r="G19" s="502">
        <v>36892</v>
      </c>
      <c r="H19" s="502">
        <v>36982</v>
      </c>
      <c r="I19" s="502">
        <v>37073</v>
      </c>
      <c r="J19" s="502">
        <v>37165</v>
      </c>
      <c r="K19" s="502">
        <v>37257</v>
      </c>
      <c r="L19" s="502">
        <v>37347</v>
      </c>
      <c r="M19" s="502">
        <v>37438</v>
      </c>
      <c r="N19" s="502">
        <v>37530</v>
      </c>
      <c r="O19" s="502">
        <v>37622</v>
      </c>
      <c r="P19" s="502">
        <v>37712</v>
      </c>
      <c r="Q19" s="502">
        <v>37803</v>
      </c>
      <c r="R19" s="502">
        <v>37895</v>
      </c>
      <c r="S19" s="502">
        <v>37987</v>
      </c>
      <c r="T19" s="502">
        <v>38078</v>
      </c>
      <c r="U19" s="502">
        <v>38169</v>
      </c>
      <c r="V19" s="502">
        <v>38261</v>
      </c>
      <c r="W19" s="502">
        <v>38353</v>
      </c>
      <c r="X19" s="502">
        <v>38443</v>
      </c>
      <c r="Y19" s="502">
        <v>38534</v>
      </c>
      <c r="Z19" s="502">
        <v>38626</v>
      </c>
      <c r="AA19" s="502">
        <v>38718</v>
      </c>
      <c r="AB19" s="502">
        <v>38808</v>
      </c>
      <c r="AC19" s="502">
        <v>38899</v>
      </c>
      <c r="AD19" s="502">
        <v>38991</v>
      </c>
      <c r="AE19" s="501">
        <v>39083</v>
      </c>
      <c r="AF19" s="501">
        <v>39173</v>
      </c>
      <c r="AG19" s="501">
        <v>39264</v>
      </c>
      <c r="AH19" s="501">
        <v>39356</v>
      </c>
      <c r="AI19" s="502">
        <v>39448</v>
      </c>
      <c r="AJ19" s="502">
        <v>39539</v>
      </c>
      <c r="AK19" s="502">
        <v>39630</v>
      </c>
      <c r="AL19" s="502">
        <v>39722</v>
      </c>
      <c r="AM19" s="502">
        <v>39814</v>
      </c>
      <c r="AN19" s="502">
        <v>39904</v>
      </c>
      <c r="AO19" s="502">
        <v>39995</v>
      </c>
      <c r="AP19" s="502">
        <v>40087</v>
      </c>
      <c r="AQ19" s="502">
        <v>40179</v>
      </c>
      <c r="AR19" s="502">
        <v>40269</v>
      </c>
      <c r="AS19" s="502">
        <v>40360</v>
      </c>
      <c r="AT19" s="502">
        <v>40452</v>
      </c>
      <c r="AU19" s="502">
        <v>40544</v>
      </c>
      <c r="AV19" s="502">
        <v>40634</v>
      </c>
      <c r="AW19" s="502">
        <v>40725</v>
      </c>
      <c r="AX19" s="502">
        <v>40817</v>
      </c>
      <c r="AY19" s="502">
        <v>40909</v>
      </c>
      <c r="AZ19" s="502">
        <v>41000</v>
      </c>
      <c r="BA19" s="502">
        <v>41091</v>
      </c>
      <c r="BB19" s="502">
        <v>41183</v>
      </c>
      <c r="BC19" s="502">
        <v>41275</v>
      </c>
      <c r="BD19" s="502">
        <v>41365</v>
      </c>
      <c r="BE19" s="502">
        <v>41456</v>
      </c>
      <c r="BF19" s="502">
        <v>41548</v>
      </c>
      <c r="BG19" s="502">
        <v>41640</v>
      </c>
      <c r="BH19" s="502">
        <v>41730</v>
      </c>
      <c r="BI19" s="502">
        <v>41821</v>
      </c>
      <c r="BJ19" s="502">
        <v>41913</v>
      </c>
      <c r="BK19" s="502">
        <v>42005</v>
      </c>
      <c r="BL19" s="502">
        <v>42095</v>
      </c>
      <c r="BM19" s="502">
        <v>42186</v>
      </c>
      <c r="BN19" s="502">
        <v>42278</v>
      </c>
      <c r="BO19" s="502">
        <v>42370</v>
      </c>
      <c r="BP19" s="502">
        <v>42461</v>
      </c>
      <c r="BQ19" s="502">
        <v>42552</v>
      </c>
      <c r="BR19" s="502">
        <v>42644</v>
      </c>
      <c r="BS19" s="502">
        <v>42736</v>
      </c>
      <c r="BT19" s="502">
        <v>42826</v>
      </c>
      <c r="BU19" s="502">
        <v>42917</v>
      </c>
      <c r="BV19" s="502">
        <v>43009</v>
      </c>
      <c r="BW19" s="502">
        <v>43101</v>
      </c>
      <c r="BX19" s="502">
        <v>43191</v>
      </c>
      <c r="BY19" s="502">
        <v>43282</v>
      </c>
      <c r="BZ19" s="502">
        <v>43374</v>
      </c>
      <c r="CA19" s="502">
        <v>43466</v>
      </c>
      <c r="CB19" s="502">
        <v>43556</v>
      </c>
      <c r="CC19" s="502">
        <v>43647</v>
      </c>
      <c r="CD19" s="502">
        <v>43739</v>
      </c>
      <c r="CE19" s="502">
        <v>43831</v>
      </c>
      <c r="CF19" s="502">
        <v>43922</v>
      </c>
      <c r="CG19" s="502">
        <v>44013</v>
      </c>
      <c r="CH19" s="502">
        <v>44105</v>
      </c>
      <c r="CI19" s="502">
        <v>44197</v>
      </c>
      <c r="CJ19" s="502">
        <v>44287</v>
      </c>
      <c r="CK19" s="502">
        <v>44378</v>
      </c>
      <c r="CL19" s="502">
        <v>44470</v>
      </c>
      <c r="CM19" s="502">
        <v>44562</v>
      </c>
      <c r="CN19" s="502">
        <v>44652</v>
      </c>
      <c r="CO19" s="502">
        <v>44743</v>
      </c>
      <c r="CP19" s="502">
        <v>44835</v>
      </c>
      <c r="CQ19" s="502">
        <v>44927</v>
      </c>
      <c r="CR19" s="502">
        <v>45017</v>
      </c>
      <c r="CS19" s="502">
        <v>45108</v>
      </c>
    </row>
    <row r="20" spans="1:97" x14ac:dyDescent="0.2">
      <c r="A20" s="506" t="s">
        <v>117</v>
      </c>
      <c r="B20" s="502">
        <v>36434</v>
      </c>
      <c r="C20" s="502">
        <v>36526</v>
      </c>
      <c r="D20" s="502">
        <v>36617</v>
      </c>
      <c r="E20" s="502">
        <v>36708</v>
      </c>
      <c r="F20" s="502">
        <v>36800</v>
      </c>
      <c r="G20" s="502">
        <v>36892</v>
      </c>
      <c r="H20" s="502">
        <v>36982</v>
      </c>
      <c r="I20" s="502">
        <v>37073</v>
      </c>
      <c r="J20" s="502">
        <v>37165</v>
      </c>
      <c r="K20" s="502">
        <v>37257</v>
      </c>
      <c r="L20" s="502">
        <v>37347</v>
      </c>
      <c r="M20" s="502">
        <v>37438</v>
      </c>
      <c r="N20" s="502">
        <v>37530</v>
      </c>
      <c r="O20" s="502">
        <v>37622</v>
      </c>
      <c r="P20" s="502">
        <v>37712</v>
      </c>
      <c r="Q20" s="502">
        <v>37803</v>
      </c>
      <c r="R20" s="502">
        <v>37895</v>
      </c>
      <c r="S20" s="502">
        <v>37987</v>
      </c>
      <c r="T20" s="502">
        <v>38078</v>
      </c>
      <c r="U20" s="502">
        <v>38169</v>
      </c>
      <c r="V20" s="502">
        <v>38261</v>
      </c>
      <c r="W20" s="502">
        <v>38353</v>
      </c>
      <c r="X20" s="502">
        <v>38443</v>
      </c>
      <c r="Y20" s="502">
        <v>38534</v>
      </c>
      <c r="Z20" s="502">
        <v>38626</v>
      </c>
      <c r="AA20" s="502">
        <v>38718</v>
      </c>
      <c r="AB20" s="502">
        <v>38808</v>
      </c>
      <c r="AC20" s="502">
        <v>38899</v>
      </c>
      <c r="AD20" s="502">
        <v>38991</v>
      </c>
      <c r="AE20" s="501">
        <v>39083</v>
      </c>
      <c r="AF20" s="501">
        <v>39173</v>
      </c>
      <c r="AG20" s="501">
        <v>39264</v>
      </c>
      <c r="AH20" s="501">
        <v>39356</v>
      </c>
      <c r="AI20" s="502">
        <v>39448</v>
      </c>
      <c r="AJ20" s="502">
        <v>39539</v>
      </c>
      <c r="AK20" s="502">
        <v>39630</v>
      </c>
      <c r="AL20" s="502">
        <v>39722</v>
      </c>
      <c r="AM20" s="502">
        <v>39814</v>
      </c>
      <c r="AN20" s="502">
        <v>39904</v>
      </c>
      <c r="AO20" s="502">
        <v>39995</v>
      </c>
      <c r="AP20" s="502">
        <v>40087</v>
      </c>
      <c r="AQ20" s="502">
        <v>40179</v>
      </c>
      <c r="AR20" s="502">
        <v>40269</v>
      </c>
      <c r="AS20" s="502">
        <v>40360</v>
      </c>
      <c r="AT20" s="502">
        <v>40452</v>
      </c>
      <c r="AU20" s="502">
        <v>40544</v>
      </c>
      <c r="AV20" s="502">
        <v>40634</v>
      </c>
      <c r="AW20" s="502">
        <v>40725</v>
      </c>
      <c r="AX20" s="502">
        <v>40817</v>
      </c>
      <c r="AY20" s="502">
        <v>40909</v>
      </c>
      <c r="AZ20" s="502">
        <v>41000</v>
      </c>
      <c r="BA20" s="502">
        <v>41091</v>
      </c>
      <c r="BB20" s="502">
        <v>41183</v>
      </c>
      <c r="BC20" s="502">
        <v>41275</v>
      </c>
      <c r="BD20" s="502">
        <v>41365</v>
      </c>
      <c r="BE20" s="502">
        <v>41456</v>
      </c>
      <c r="BF20" s="502">
        <v>41548</v>
      </c>
      <c r="BG20" s="502">
        <v>41640</v>
      </c>
      <c r="BH20" s="502">
        <v>41730</v>
      </c>
      <c r="BI20" s="502">
        <v>41821</v>
      </c>
      <c r="BJ20" s="502">
        <v>41913</v>
      </c>
      <c r="BK20" s="502">
        <v>42005</v>
      </c>
      <c r="BL20" s="502">
        <v>42095</v>
      </c>
      <c r="BM20" s="502">
        <v>42186</v>
      </c>
      <c r="BN20" s="502">
        <v>42278</v>
      </c>
      <c r="BO20" s="502">
        <v>42370</v>
      </c>
      <c r="BP20" s="502">
        <v>42461</v>
      </c>
      <c r="BQ20" s="502">
        <v>42552</v>
      </c>
      <c r="BR20" s="502">
        <v>42644</v>
      </c>
      <c r="BS20" s="502">
        <v>42736</v>
      </c>
      <c r="BT20" s="502">
        <v>42826</v>
      </c>
      <c r="BU20" s="502">
        <v>42917</v>
      </c>
      <c r="BV20" s="502">
        <v>43009</v>
      </c>
      <c r="BW20" s="502">
        <v>43101</v>
      </c>
      <c r="BX20" s="502">
        <v>43191</v>
      </c>
      <c r="BY20" s="502">
        <v>43282</v>
      </c>
      <c r="BZ20" s="502">
        <v>43374</v>
      </c>
      <c r="CA20" s="502">
        <v>43466</v>
      </c>
      <c r="CB20" s="502">
        <v>43556</v>
      </c>
      <c r="CC20" s="502">
        <v>43647</v>
      </c>
      <c r="CD20" s="502">
        <v>43739</v>
      </c>
      <c r="CE20" s="502">
        <v>43831</v>
      </c>
      <c r="CF20" s="502">
        <v>43922</v>
      </c>
      <c r="CG20" s="502">
        <v>44013</v>
      </c>
      <c r="CH20" s="502">
        <v>44105</v>
      </c>
      <c r="CI20" s="502">
        <v>44197</v>
      </c>
      <c r="CJ20" s="502">
        <v>44287</v>
      </c>
      <c r="CK20" s="502">
        <v>44378</v>
      </c>
      <c r="CL20" s="502">
        <v>44470</v>
      </c>
      <c r="CM20" s="502">
        <v>44562</v>
      </c>
      <c r="CN20" s="502">
        <v>44652</v>
      </c>
      <c r="CO20" s="502">
        <v>44743</v>
      </c>
      <c r="CP20" s="502">
        <v>44835</v>
      </c>
      <c r="CQ20" s="502">
        <v>44927</v>
      </c>
      <c r="CR20" s="502">
        <v>45017</v>
      </c>
      <c r="CS20" s="502">
        <v>45108</v>
      </c>
    </row>
    <row r="21" spans="1:97" x14ac:dyDescent="0.2">
      <c r="A21" s="506" t="s">
        <v>490</v>
      </c>
      <c r="B21" s="502">
        <v>36434</v>
      </c>
      <c r="C21" s="502">
        <v>36526</v>
      </c>
      <c r="D21" s="502">
        <v>36617</v>
      </c>
      <c r="E21" s="502">
        <v>36708</v>
      </c>
      <c r="F21" s="502">
        <v>36800</v>
      </c>
      <c r="G21" s="502">
        <v>36892</v>
      </c>
      <c r="H21" s="502">
        <v>36982</v>
      </c>
      <c r="I21" s="502">
        <v>37073</v>
      </c>
      <c r="J21" s="502">
        <v>37165</v>
      </c>
      <c r="K21" s="502">
        <v>37257</v>
      </c>
      <c r="L21" s="502">
        <v>37347</v>
      </c>
      <c r="M21" s="502">
        <v>37438</v>
      </c>
      <c r="N21" s="502">
        <v>37530</v>
      </c>
      <c r="O21" s="502">
        <v>37622</v>
      </c>
      <c r="P21" s="502">
        <v>37712</v>
      </c>
      <c r="Q21" s="502">
        <v>37803</v>
      </c>
      <c r="R21" s="502">
        <v>37895</v>
      </c>
      <c r="S21" s="502">
        <v>37987</v>
      </c>
      <c r="T21" s="502">
        <v>38078</v>
      </c>
      <c r="U21" s="502">
        <v>38169</v>
      </c>
      <c r="V21" s="502">
        <v>38261</v>
      </c>
      <c r="W21" s="502">
        <v>38353</v>
      </c>
      <c r="X21" s="502">
        <v>38443</v>
      </c>
      <c r="Y21" s="502">
        <v>38534</v>
      </c>
      <c r="Z21" s="502">
        <v>38626</v>
      </c>
      <c r="AA21" s="502">
        <v>38718</v>
      </c>
      <c r="AB21" s="502">
        <v>38808</v>
      </c>
      <c r="AC21" s="502">
        <v>38899</v>
      </c>
      <c r="AD21" s="502">
        <v>38991</v>
      </c>
      <c r="AE21" s="501">
        <v>39083</v>
      </c>
      <c r="AF21" s="501">
        <v>39173</v>
      </c>
      <c r="AG21" s="501">
        <v>39264</v>
      </c>
      <c r="AH21" s="501">
        <v>39356</v>
      </c>
      <c r="AI21" s="502">
        <v>39448</v>
      </c>
      <c r="AJ21" s="502">
        <v>39539</v>
      </c>
      <c r="AK21" s="502">
        <v>39630</v>
      </c>
      <c r="AL21" s="502">
        <v>39722</v>
      </c>
      <c r="AM21" s="502">
        <v>39814</v>
      </c>
      <c r="AN21" s="502">
        <v>39904</v>
      </c>
      <c r="AO21" s="502">
        <v>39995</v>
      </c>
      <c r="AP21" s="502">
        <v>40087</v>
      </c>
      <c r="AQ21" s="502">
        <v>40179</v>
      </c>
      <c r="AR21" s="502">
        <v>40269</v>
      </c>
      <c r="AS21" s="502">
        <v>40360</v>
      </c>
      <c r="AT21" s="502">
        <v>40452</v>
      </c>
      <c r="AU21" s="502">
        <v>40544</v>
      </c>
      <c r="AV21" s="502">
        <v>40634</v>
      </c>
      <c r="AW21" s="502">
        <v>40725</v>
      </c>
      <c r="AX21" s="502">
        <v>40817</v>
      </c>
      <c r="AY21" s="502">
        <v>40909</v>
      </c>
      <c r="AZ21" s="502">
        <v>41000</v>
      </c>
      <c r="BA21" s="502">
        <v>41091</v>
      </c>
      <c r="BB21" s="502">
        <v>41183</v>
      </c>
      <c r="BC21" s="502">
        <v>41275</v>
      </c>
      <c r="BD21" s="502">
        <v>41365</v>
      </c>
      <c r="BE21" s="502">
        <v>41456</v>
      </c>
      <c r="BF21" s="502">
        <v>41548</v>
      </c>
      <c r="BG21" s="502">
        <v>41640</v>
      </c>
      <c r="BH21" s="502">
        <v>41730</v>
      </c>
      <c r="BI21" s="502">
        <v>41821</v>
      </c>
      <c r="BJ21" s="502">
        <v>41913</v>
      </c>
      <c r="BK21" s="502">
        <v>42005</v>
      </c>
      <c r="BL21" s="502">
        <v>42095</v>
      </c>
      <c r="BM21" s="502">
        <v>42186</v>
      </c>
      <c r="BN21" s="502">
        <v>42278</v>
      </c>
      <c r="BO21" s="502">
        <v>42370</v>
      </c>
      <c r="BP21" s="502">
        <v>42461</v>
      </c>
      <c r="BQ21" s="502">
        <v>42552</v>
      </c>
      <c r="BR21" s="502">
        <v>42644</v>
      </c>
      <c r="BS21" s="502">
        <v>42736</v>
      </c>
      <c r="BT21" s="502">
        <v>42826</v>
      </c>
      <c r="BU21" s="502">
        <v>42917</v>
      </c>
      <c r="BV21" s="502">
        <v>43009</v>
      </c>
      <c r="BW21" s="502">
        <v>43101</v>
      </c>
      <c r="BX21" s="502">
        <v>43191</v>
      </c>
      <c r="BY21" s="502">
        <v>43282</v>
      </c>
      <c r="BZ21" s="502">
        <v>43374</v>
      </c>
      <c r="CA21" s="502">
        <v>43466</v>
      </c>
      <c r="CB21" s="502">
        <v>43556</v>
      </c>
      <c r="CC21" s="502">
        <v>43647</v>
      </c>
      <c r="CD21" s="502">
        <v>43739</v>
      </c>
      <c r="CE21" s="502">
        <v>43831</v>
      </c>
      <c r="CF21" s="502">
        <v>43922</v>
      </c>
      <c r="CG21" s="502">
        <v>44013</v>
      </c>
      <c r="CH21" s="502">
        <v>44105</v>
      </c>
      <c r="CI21" s="502">
        <v>44197</v>
      </c>
      <c r="CJ21" s="502">
        <v>44287</v>
      </c>
      <c r="CK21" s="502">
        <v>44378</v>
      </c>
      <c r="CL21" s="502">
        <v>44470</v>
      </c>
      <c r="CM21" s="502">
        <v>44562</v>
      </c>
      <c r="CN21" s="502">
        <v>44652</v>
      </c>
      <c r="CO21" s="502">
        <v>44743</v>
      </c>
      <c r="CP21" s="502">
        <v>44835</v>
      </c>
      <c r="CQ21" s="502">
        <v>44927</v>
      </c>
      <c r="CR21" s="502">
        <v>45017</v>
      </c>
      <c r="CS21" s="502">
        <v>45108</v>
      </c>
    </row>
    <row r="22" spans="1:97" x14ac:dyDescent="0.2">
      <c r="A22" s="506" t="s">
        <v>491</v>
      </c>
      <c r="B22" s="502">
        <v>36434</v>
      </c>
      <c r="C22" s="502">
        <v>36526</v>
      </c>
      <c r="D22" s="502">
        <v>36617</v>
      </c>
      <c r="E22" s="502">
        <v>36708</v>
      </c>
      <c r="F22" s="502">
        <v>36800</v>
      </c>
      <c r="G22" s="502">
        <v>36892</v>
      </c>
      <c r="H22" s="502">
        <v>36982</v>
      </c>
      <c r="I22" s="502">
        <v>37073</v>
      </c>
      <c r="J22" s="502">
        <v>37165</v>
      </c>
      <c r="K22" s="502">
        <v>37257</v>
      </c>
      <c r="L22" s="502">
        <v>37347</v>
      </c>
      <c r="M22" s="502">
        <v>37438</v>
      </c>
      <c r="N22" s="502">
        <v>37530</v>
      </c>
      <c r="O22" s="502">
        <v>37622</v>
      </c>
      <c r="P22" s="502">
        <v>37712</v>
      </c>
      <c r="Q22" s="502">
        <v>37803</v>
      </c>
      <c r="R22" s="502">
        <v>37895</v>
      </c>
      <c r="S22" s="502">
        <v>37987</v>
      </c>
      <c r="T22" s="502">
        <v>38078</v>
      </c>
      <c r="U22" s="502">
        <v>38169</v>
      </c>
      <c r="V22" s="502">
        <v>38261</v>
      </c>
      <c r="W22" s="502">
        <v>38353</v>
      </c>
      <c r="X22" s="502">
        <v>38443</v>
      </c>
      <c r="Y22" s="502">
        <v>38534</v>
      </c>
      <c r="Z22" s="502">
        <v>38626</v>
      </c>
      <c r="AA22" s="502">
        <v>38718</v>
      </c>
      <c r="AB22" s="502">
        <v>38808</v>
      </c>
      <c r="AC22" s="502">
        <v>38899</v>
      </c>
      <c r="AD22" s="502">
        <v>38991</v>
      </c>
      <c r="AE22" s="501">
        <v>39083</v>
      </c>
      <c r="AF22" s="501">
        <v>39173</v>
      </c>
      <c r="AG22" s="501">
        <v>39264</v>
      </c>
      <c r="AH22" s="501">
        <v>39356</v>
      </c>
      <c r="AI22" s="502">
        <v>39448</v>
      </c>
      <c r="AJ22" s="502">
        <v>39539</v>
      </c>
      <c r="AK22" s="502">
        <v>39630</v>
      </c>
      <c r="AL22" s="502">
        <v>39722</v>
      </c>
      <c r="AM22" s="502">
        <v>39814</v>
      </c>
      <c r="AN22" s="502">
        <v>39904</v>
      </c>
      <c r="AO22" s="502">
        <v>39995</v>
      </c>
      <c r="AP22" s="502">
        <v>40087</v>
      </c>
      <c r="AQ22" s="502">
        <v>40179</v>
      </c>
      <c r="AR22" s="502">
        <v>40269</v>
      </c>
      <c r="AS22" s="502">
        <v>40360</v>
      </c>
      <c r="AT22" s="502">
        <v>40452</v>
      </c>
      <c r="AU22" s="502">
        <v>40544</v>
      </c>
      <c r="AV22" s="502">
        <v>40634</v>
      </c>
      <c r="AW22" s="502">
        <v>40725</v>
      </c>
      <c r="AX22" s="502">
        <v>40817</v>
      </c>
      <c r="AY22" s="502">
        <v>40909</v>
      </c>
      <c r="AZ22" s="502">
        <v>41000</v>
      </c>
      <c r="BA22" s="502">
        <v>41091</v>
      </c>
      <c r="BB22" s="502">
        <v>41183</v>
      </c>
      <c r="BC22" s="502">
        <v>41275</v>
      </c>
      <c r="BD22" s="502">
        <v>41365</v>
      </c>
      <c r="BE22" s="502">
        <v>41456</v>
      </c>
      <c r="BF22" s="502">
        <v>41548</v>
      </c>
      <c r="BG22" s="502">
        <v>41640</v>
      </c>
      <c r="BH22" s="502">
        <v>41730</v>
      </c>
      <c r="BI22" s="502">
        <v>41821</v>
      </c>
      <c r="BJ22" s="502">
        <v>41913</v>
      </c>
      <c r="BK22" s="502">
        <v>42005</v>
      </c>
      <c r="BL22" s="502">
        <v>42095</v>
      </c>
      <c r="BM22" s="502">
        <v>42186</v>
      </c>
      <c r="BN22" s="502">
        <v>42278</v>
      </c>
      <c r="BO22" s="502">
        <v>42370</v>
      </c>
      <c r="BP22" s="502">
        <v>42461</v>
      </c>
      <c r="BQ22" s="502">
        <v>42552</v>
      </c>
      <c r="BR22" s="502">
        <v>42644</v>
      </c>
      <c r="BS22" s="502">
        <v>42736</v>
      </c>
      <c r="BT22" s="502">
        <v>42826</v>
      </c>
      <c r="BU22" s="502">
        <v>42917</v>
      </c>
      <c r="BV22" s="502">
        <v>43009</v>
      </c>
      <c r="BW22" s="502">
        <v>43101</v>
      </c>
      <c r="BX22" s="502">
        <v>43191</v>
      </c>
      <c r="BY22" s="502">
        <v>43282</v>
      </c>
      <c r="BZ22" s="502">
        <v>43374</v>
      </c>
      <c r="CA22" s="502">
        <v>43466</v>
      </c>
      <c r="CB22" s="502">
        <v>43556</v>
      </c>
      <c r="CC22" s="502">
        <v>43647</v>
      </c>
      <c r="CD22" s="502">
        <v>43739</v>
      </c>
      <c r="CE22" s="502">
        <v>43831</v>
      </c>
      <c r="CF22" s="502">
        <v>43922</v>
      </c>
      <c r="CG22" s="502">
        <v>44013</v>
      </c>
      <c r="CH22" s="502">
        <v>44105</v>
      </c>
      <c r="CI22" s="502">
        <v>44197</v>
      </c>
      <c r="CJ22" s="502">
        <v>44287</v>
      </c>
      <c r="CK22" s="502">
        <v>44378</v>
      </c>
      <c r="CL22" s="502">
        <v>44470</v>
      </c>
      <c r="CM22" s="502">
        <v>44562</v>
      </c>
      <c r="CN22" s="502">
        <v>44652</v>
      </c>
      <c r="CO22" s="502">
        <v>44743</v>
      </c>
      <c r="CP22" s="502">
        <v>44835</v>
      </c>
      <c r="CQ22" s="502">
        <v>44927</v>
      </c>
      <c r="CR22" s="502">
        <v>45017</v>
      </c>
      <c r="CS22" s="502">
        <v>45108</v>
      </c>
    </row>
    <row r="23" spans="1:97" x14ac:dyDescent="0.2">
      <c r="A23" s="498" t="s">
        <v>463</v>
      </c>
      <c r="B23" s="502">
        <v>36161</v>
      </c>
      <c r="C23" s="502">
        <v>36251</v>
      </c>
      <c r="D23" s="502">
        <v>36342</v>
      </c>
      <c r="E23" s="502">
        <v>36434</v>
      </c>
      <c r="F23" s="502">
        <v>36526</v>
      </c>
      <c r="G23" s="502">
        <v>36617</v>
      </c>
      <c r="H23" s="502">
        <v>36708</v>
      </c>
      <c r="I23" s="502">
        <v>36800</v>
      </c>
      <c r="J23" s="502">
        <v>36892</v>
      </c>
      <c r="K23" s="502">
        <v>36982</v>
      </c>
      <c r="L23" s="502">
        <v>37073</v>
      </c>
      <c r="M23" s="502">
        <v>37165</v>
      </c>
      <c r="N23" s="502">
        <v>37257</v>
      </c>
      <c r="O23" s="502">
        <v>37347</v>
      </c>
      <c r="P23" s="502">
        <v>37438</v>
      </c>
      <c r="Q23" s="502">
        <v>37530</v>
      </c>
      <c r="R23" s="502">
        <v>37622</v>
      </c>
      <c r="S23" s="502">
        <v>37712</v>
      </c>
      <c r="T23" s="502">
        <v>37803</v>
      </c>
      <c r="U23" s="502">
        <v>37895</v>
      </c>
      <c r="V23" s="502">
        <v>37987</v>
      </c>
      <c r="W23" s="502">
        <v>38078</v>
      </c>
      <c r="X23" s="502">
        <v>38169</v>
      </c>
      <c r="Y23" s="502">
        <v>38261</v>
      </c>
      <c r="Z23" s="502">
        <v>38353</v>
      </c>
      <c r="AA23" s="502">
        <v>38443</v>
      </c>
      <c r="AB23" s="502">
        <v>38534</v>
      </c>
      <c r="AC23" s="502">
        <v>38626</v>
      </c>
      <c r="AD23" s="502">
        <v>38718</v>
      </c>
      <c r="AE23" s="501">
        <v>38808</v>
      </c>
      <c r="AF23" s="501">
        <v>38899</v>
      </c>
      <c r="AG23" s="501">
        <v>38991</v>
      </c>
      <c r="AH23" s="501">
        <v>39083</v>
      </c>
      <c r="AI23" s="502">
        <v>39173</v>
      </c>
      <c r="AJ23" s="502">
        <v>39264</v>
      </c>
      <c r="AK23" s="502">
        <v>39356</v>
      </c>
      <c r="AL23" s="502">
        <v>39448</v>
      </c>
      <c r="AM23" s="502">
        <v>39539</v>
      </c>
      <c r="AN23" s="502">
        <v>39630</v>
      </c>
      <c r="AO23" s="502">
        <v>39722</v>
      </c>
      <c r="AP23" s="502">
        <v>39814</v>
      </c>
      <c r="AQ23" s="502">
        <v>39904</v>
      </c>
      <c r="AR23" s="502">
        <v>39995</v>
      </c>
      <c r="AS23" s="502">
        <v>40087</v>
      </c>
      <c r="AT23" s="502">
        <v>40179</v>
      </c>
      <c r="AU23" s="502">
        <v>40269</v>
      </c>
      <c r="AV23" s="502">
        <v>40360</v>
      </c>
      <c r="AW23" s="502">
        <v>40452</v>
      </c>
      <c r="AX23" s="502">
        <v>40544</v>
      </c>
      <c r="AY23" s="502">
        <v>40634</v>
      </c>
      <c r="AZ23" s="502">
        <v>40725</v>
      </c>
      <c r="BA23" s="502">
        <v>40817</v>
      </c>
      <c r="BB23" s="502">
        <v>40909</v>
      </c>
      <c r="BC23" s="502">
        <v>41000</v>
      </c>
      <c r="BD23" s="502">
        <v>41091</v>
      </c>
      <c r="BE23" s="502">
        <v>41183</v>
      </c>
      <c r="BF23" s="502">
        <v>41275</v>
      </c>
      <c r="BG23" s="502">
        <v>41365</v>
      </c>
      <c r="BH23" s="502">
        <v>41456</v>
      </c>
      <c r="BI23" s="502">
        <v>41548</v>
      </c>
      <c r="BJ23" s="502">
        <v>41640</v>
      </c>
      <c r="BK23" s="502">
        <v>41730</v>
      </c>
      <c r="BL23" s="502">
        <v>41821</v>
      </c>
      <c r="BM23" s="502">
        <v>41913</v>
      </c>
      <c r="BN23" s="502">
        <v>42005</v>
      </c>
      <c r="BO23" s="502">
        <v>42095</v>
      </c>
      <c r="BP23" s="502">
        <v>42186</v>
      </c>
      <c r="BQ23" s="502">
        <v>42278</v>
      </c>
      <c r="BR23" s="502">
        <v>42370</v>
      </c>
      <c r="BS23" s="502">
        <v>42461</v>
      </c>
      <c r="BT23" s="502">
        <v>42552</v>
      </c>
      <c r="BU23" s="502">
        <v>42644</v>
      </c>
      <c r="BV23" s="502">
        <v>42736</v>
      </c>
      <c r="BW23" s="502">
        <v>42826</v>
      </c>
      <c r="BX23" s="502">
        <v>42917</v>
      </c>
      <c r="BY23" s="502">
        <v>43009</v>
      </c>
      <c r="BZ23" s="502">
        <v>43101</v>
      </c>
      <c r="CA23" s="502">
        <v>43191</v>
      </c>
      <c r="CB23" s="502">
        <v>43282</v>
      </c>
      <c r="CC23" s="502">
        <v>43374</v>
      </c>
      <c r="CD23" s="502">
        <v>43466</v>
      </c>
      <c r="CE23" s="502">
        <v>43556</v>
      </c>
      <c r="CF23" s="502">
        <v>43647</v>
      </c>
      <c r="CG23" s="502">
        <v>43739</v>
      </c>
      <c r="CH23" s="502">
        <v>43831</v>
      </c>
      <c r="CI23" s="502">
        <v>43922</v>
      </c>
      <c r="CJ23" s="502">
        <v>44013</v>
      </c>
      <c r="CK23" s="502">
        <v>44105</v>
      </c>
      <c r="CL23" s="502">
        <v>44197</v>
      </c>
      <c r="CM23" s="502">
        <v>44287</v>
      </c>
      <c r="CN23" s="502">
        <v>44378</v>
      </c>
      <c r="CO23" s="502">
        <v>44470</v>
      </c>
      <c r="CP23" s="502">
        <v>44562</v>
      </c>
      <c r="CQ23" s="502">
        <v>44652</v>
      </c>
      <c r="CR23" s="502">
        <v>44743</v>
      </c>
      <c r="CS23" s="502">
        <v>44835</v>
      </c>
    </row>
    <row r="24" spans="1:97" x14ac:dyDescent="0.2">
      <c r="A24" s="498" t="s">
        <v>464</v>
      </c>
      <c r="B24" s="502">
        <v>36161</v>
      </c>
      <c r="C24" s="502">
        <v>36251</v>
      </c>
      <c r="D24" s="502">
        <v>36342</v>
      </c>
      <c r="E24" s="502">
        <v>36434</v>
      </c>
      <c r="F24" s="502">
        <v>36526</v>
      </c>
      <c r="G24" s="502">
        <v>36617</v>
      </c>
      <c r="H24" s="502">
        <v>36708</v>
      </c>
      <c r="I24" s="502">
        <v>36800</v>
      </c>
      <c r="J24" s="502">
        <v>36892</v>
      </c>
      <c r="K24" s="502">
        <v>36982</v>
      </c>
      <c r="L24" s="502">
        <v>37073</v>
      </c>
      <c r="M24" s="502">
        <v>37165</v>
      </c>
      <c r="N24" s="502">
        <v>37257</v>
      </c>
      <c r="O24" s="502">
        <v>37347</v>
      </c>
      <c r="P24" s="502">
        <v>37438</v>
      </c>
      <c r="Q24" s="502">
        <v>37530</v>
      </c>
      <c r="R24" s="502">
        <v>37622</v>
      </c>
      <c r="S24" s="502">
        <v>37712</v>
      </c>
      <c r="T24" s="502">
        <v>37803</v>
      </c>
      <c r="U24" s="502">
        <v>37895</v>
      </c>
      <c r="V24" s="502">
        <v>37987</v>
      </c>
      <c r="W24" s="502">
        <v>38078</v>
      </c>
      <c r="X24" s="502">
        <v>38169</v>
      </c>
      <c r="Y24" s="502">
        <v>38261</v>
      </c>
      <c r="Z24" s="502">
        <v>38353</v>
      </c>
      <c r="AA24" s="502">
        <v>38443</v>
      </c>
      <c r="AB24" s="502">
        <v>38534</v>
      </c>
      <c r="AC24" s="502">
        <v>38626</v>
      </c>
      <c r="AD24" s="502">
        <v>38718</v>
      </c>
      <c r="AE24" s="501">
        <v>38808</v>
      </c>
      <c r="AF24" s="501">
        <v>38899</v>
      </c>
      <c r="AG24" s="501">
        <v>38991</v>
      </c>
      <c r="AH24" s="501">
        <v>39083</v>
      </c>
      <c r="AI24" s="502">
        <v>39173</v>
      </c>
      <c r="AJ24" s="502">
        <v>39264</v>
      </c>
      <c r="AK24" s="502">
        <v>39356</v>
      </c>
      <c r="AL24" s="502">
        <v>39448</v>
      </c>
      <c r="AM24" s="502">
        <v>39539</v>
      </c>
      <c r="AN24" s="502">
        <v>39630</v>
      </c>
      <c r="AO24" s="502">
        <v>39722</v>
      </c>
      <c r="AP24" s="502">
        <v>39814</v>
      </c>
      <c r="AQ24" s="502">
        <v>39904</v>
      </c>
      <c r="AR24" s="502">
        <v>39995</v>
      </c>
      <c r="AS24" s="502">
        <v>40087</v>
      </c>
      <c r="AT24" s="502">
        <v>40179</v>
      </c>
      <c r="AU24" s="502">
        <v>40269</v>
      </c>
      <c r="AV24" s="502">
        <v>40360</v>
      </c>
      <c r="AW24" s="502">
        <v>40452</v>
      </c>
      <c r="AX24" s="502">
        <v>40544</v>
      </c>
      <c r="AY24" s="502">
        <v>40634</v>
      </c>
      <c r="AZ24" s="502">
        <v>40725</v>
      </c>
      <c r="BA24" s="502">
        <v>40817</v>
      </c>
      <c r="BB24" s="502">
        <v>40909</v>
      </c>
      <c r="BC24" s="502">
        <v>41000</v>
      </c>
      <c r="BD24" s="502">
        <v>41091</v>
      </c>
      <c r="BE24" s="502">
        <v>41183</v>
      </c>
      <c r="BF24" s="502">
        <v>41275</v>
      </c>
      <c r="BG24" s="502">
        <v>41365</v>
      </c>
      <c r="BH24" s="502">
        <v>41456</v>
      </c>
      <c r="BI24" s="502">
        <v>41548</v>
      </c>
      <c r="BJ24" s="502">
        <v>41640</v>
      </c>
      <c r="BK24" s="502">
        <v>41730</v>
      </c>
      <c r="BL24" s="502">
        <v>41821</v>
      </c>
      <c r="BM24" s="502">
        <v>41913</v>
      </c>
      <c r="BN24" s="502">
        <v>42005</v>
      </c>
      <c r="BO24" s="502">
        <v>42095</v>
      </c>
      <c r="BP24" s="502">
        <v>42186</v>
      </c>
      <c r="BQ24" s="502">
        <v>42278</v>
      </c>
      <c r="BR24" s="502">
        <v>42370</v>
      </c>
      <c r="BS24" s="502">
        <v>42461</v>
      </c>
      <c r="BT24" s="502">
        <v>42552</v>
      </c>
      <c r="BU24" s="502">
        <v>42644</v>
      </c>
      <c r="BV24" s="502">
        <v>42736</v>
      </c>
      <c r="BW24" s="502">
        <v>42826</v>
      </c>
      <c r="BX24" s="502">
        <v>42917</v>
      </c>
      <c r="BY24" s="502">
        <v>43009</v>
      </c>
      <c r="BZ24" s="502">
        <v>43101</v>
      </c>
      <c r="CA24" s="502">
        <v>43191</v>
      </c>
      <c r="CB24" s="502">
        <v>43282</v>
      </c>
      <c r="CC24" s="502">
        <v>43374</v>
      </c>
      <c r="CD24" s="502">
        <v>43466</v>
      </c>
      <c r="CE24" s="502">
        <v>43556</v>
      </c>
      <c r="CF24" s="502">
        <v>43647</v>
      </c>
      <c r="CG24" s="502">
        <v>43739</v>
      </c>
      <c r="CH24" s="502">
        <v>43831</v>
      </c>
      <c r="CI24" s="502">
        <v>43922</v>
      </c>
      <c r="CJ24" s="502">
        <v>44013</v>
      </c>
      <c r="CK24" s="502">
        <v>44105</v>
      </c>
      <c r="CL24" s="502">
        <v>44197</v>
      </c>
      <c r="CM24" s="502">
        <v>44287</v>
      </c>
      <c r="CN24" s="502">
        <v>44378</v>
      </c>
      <c r="CO24" s="502">
        <v>44470</v>
      </c>
      <c r="CP24" s="502">
        <v>44562</v>
      </c>
      <c r="CQ24" s="502">
        <v>44652</v>
      </c>
      <c r="CR24" s="502">
        <v>44743</v>
      </c>
      <c r="CS24" s="502">
        <v>44835</v>
      </c>
    </row>
    <row r="25" spans="1:97" x14ac:dyDescent="0.2">
      <c r="A25" s="498" t="s">
        <v>474</v>
      </c>
      <c r="B25" s="502">
        <v>36161</v>
      </c>
      <c r="C25" s="502">
        <v>36251</v>
      </c>
      <c r="D25" s="502">
        <v>36342</v>
      </c>
      <c r="E25" s="502">
        <v>36434</v>
      </c>
      <c r="F25" s="502">
        <v>36526</v>
      </c>
      <c r="G25" s="502">
        <v>36617</v>
      </c>
      <c r="H25" s="502">
        <v>36708</v>
      </c>
      <c r="I25" s="502">
        <v>36800</v>
      </c>
      <c r="J25" s="502">
        <v>36892</v>
      </c>
      <c r="K25" s="502">
        <v>36982</v>
      </c>
      <c r="L25" s="502">
        <v>37073</v>
      </c>
      <c r="M25" s="502">
        <v>37165</v>
      </c>
      <c r="N25" s="502">
        <v>37257</v>
      </c>
      <c r="O25" s="502">
        <v>37347</v>
      </c>
      <c r="P25" s="502">
        <v>37438</v>
      </c>
      <c r="Q25" s="502">
        <v>37530</v>
      </c>
      <c r="R25" s="502">
        <v>37622</v>
      </c>
      <c r="S25" s="502">
        <v>37712</v>
      </c>
      <c r="T25" s="502">
        <v>37803</v>
      </c>
      <c r="U25" s="502">
        <v>37895</v>
      </c>
      <c r="V25" s="502">
        <v>37987</v>
      </c>
      <c r="W25" s="502">
        <v>38078</v>
      </c>
      <c r="X25" s="502">
        <v>38169</v>
      </c>
      <c r="Y25" s="502">
        <v>38261</v>
      </c>
      <c r="Z25" s="502">
        <v>38353</v>
      </c>
      <c r="AA25" s="502">
        <v>38443</v>
      </c>
      <c r="AB25" s="502">
        <v>38534</v>
      </c>
      <c r="AC25" s="502">
        <v>38626</v>
      </c>
      <c r="AD25" s="502">
        <v>38718</v>
      </c>
      <c r="AE25" s="501">
        <v>38808</v>
      </c>
      <c r="AF25" s="501">
        <v>38899</v>
      </c>
      <c r="AG25" s="501">
        <v>38991</v>
      </c>
      <c r="AH25" s="501">
        <v>39083</v>
      </c>
      <c r="AI25" s="502">
        <v>39173</v>
      </c>
      <c r="AJ25" s="502">
        <v>39264</v>
      </c>
      <c r="AK25" s="502">
        <v>39356</v>
      </c>
      <c r="AL25" s="502">
        <v>39448</v>
      </c>
      <c r="AM25" s="502">
        <v>39539</v>
      </c>
      <c r="AN25" s="502">
        <v>39630</v>
      </c>
      <c r="AO25" s="502">
        <v>39722</v>
      </c>
      <c r="AP25" s="502">
        <v>39814</v>
      </c>
      <c r="AQ25" s="502">
        <v>39904</v>
      </c>
      <c r="AR25" s="502">
        <v>39995</v>
      </c>
      <c r="AS25" s="502">
        <v>40087</v>
      </c>
      <c r="AT25" s="502">
        <v>40179</v>
      </c>
      <c r="AU25" s="502">
        <v>40269</v>
      </c>
      <c r="AV25" s="502">
        <v>40360</v>
      </c>
      <c r="AW25" s="502">
        <v>40452</v>
      </c>
      <c r="AX25" s="502">
        <v>40544</v>
      </c>
      <c r="AY25" s="502">
        <v>40634</v>
      </c>
      <c r="AZ25" s="502">
        <v>40725</v>
      </c>
      <c r="BA25" s="502">
        <v>40817</v>
      </c>
      <c r="BB25" s="502">
        <v>40909</v>
      </c>
      <c r="BC25" s="502">
        <v>41000</v>
      </c>
      <c r="BD25" s="502">
        <v>41091</v>
      </c>
      <c r="BE25" s="502">
        <v>41183</v>
      </c>
      <c r="BF25" s="502">
        <v>41275</v>
      </c>
      <c r="BG25" s="502">
        <v>41365</v>
      </c>
      <c r="BH25" s="502">
        <v>41456</v>
      </c>
      <c r="BI25" s="502">
        <v>41548</v>
      </c>
      <c r="BJ25" s="502">
        <v>41640</v>
      </c>
      <c r="BK25" s="502">
        <v>41730</v>
      </c>
      <c r="BL25" s="502">
        <v>41821</v>
      </c>
      <c r="BM25" s="502">
        <v>41913</v>
      </c>
      <c r="BN25" s="502">
        <v>42005</v>
      </c>
      <c r="BO25" s="502">
        <v>42095</v>
      </c>
      <c r="BP25" s="502">
        <v>42186</v>
      </c>
      <c r="BQ25" s="502">
        <v>42278</v>
      </c>
      <c r="BR25" s="502">
        <v>42370</v>
      </c>
      <c r="BS25" s="502">
        <v>42461</v>
      </c>
      <c r="BT25" s="502">
        <v>42552</v>
      </c>
      <c r="BU25" s="502">
        <v>42644</v>
      </c>
      <c r="BV25" s="502">
        <v>42736</v>
      </c>
      <c r="BW25" s="502">
        <v>42826</v>
      </c>
      <c r="BX25" s="502">
        <v>42917</v>
      </c>
      <c r="BY25" s="502">
        <v>43009</v>
      </c>
      <c r="BZ25" s="502">
        <v>43101</v>
      </c>
      <c r="CA25" s="502">
        <v>43191</v>
      </c>
      <c r="CB25" s="502">
        <v>43282</v>
      </c>
      <c r="CC25" s="502">
        <v>43374</v>
      </c>
      <c r="CD25" s="502">
        <v>43466</v>
      </c>
      <c r="CE25" s="502">
        <v>43556</v>
      </c>
      <c r="CF25" s="502">
        <v>43647</v>
      </c>
      <c r="CG25" s="502">
        <v>43739</v>
      </c>
      <c r="CH25" s="502">
        <v>43831</v>
      </c>
      <c r="CI25" s="502">
        <v>43922</v>
      </c>
      <c r="CJ25" s="502">
        <v>44013</v>
      </c>
      <c r="CK25" s="502">
        <v>44105</v>
      </c>
      <c r="CL25" s="502">
        <v>44197</v>
      </c>
      <c r="CM25" s="502">
        <v>44287</v>
      </c>
      <c r="CN25" s="502">
        <v>44378</v>
      </c>
      <c r="CO25" s="502">
        <v>44470</v>
      </c>
      <c r="CP25" s="502">
        <v>44562</v>
      </c>
      <c r="CQ25" s="502">
        <v>44652</v>
      </c>
      <c r="CR25" s="502">
        <v>44743</v>
      </c>
      <c r="CS25" s="502">
        <v>44835</v>
      </c>
    </row>
    <row r="26" spans="1:97" x14ac:dyDescent="0.2">
      <c r="A26" s="498" t="s">
        <v>476</v>
      </c>
      <c r="B26" s="502">
        <v>36161</v>
      </c>
      <c r="C26" s="502">
        <v>36251</v>
      </c>
      <c r="D26" s="502">
        <v>36342</v>
      </c>
      <c r="E26" s="502">
        <v>36434</v>
      </c>
      <c r="F26" s="502">
        <v>36526</v>
      </c>
      <c r="G26" s="502">
        <v>36617</v>
      </c>
      <c r="H26" s="502">
        <v>36708</v>
      </c>
      <c r="I26" s="502">
        <v>36800</v>
      </c>
      <c r="J26" s="502">
        <v>36892</v>
      </c>
      <c r="K26" s="502">
        <v>36982</v>
      </c>
      <c r="L26" s="502">
        <v>37073</v>
      </c>
      <c r="M26" s="502">
        <v>37165</v>
      </c>
      <c r="N26" s="502">
        <v>37257</v>
      </c>
      <c r="O26" s="502">
        <v>37347</v>
      </c>
      <c r="P26" s="502">
        <v>37438</v>
      </c>
      <c r="Q26" s="502">
        <v>37530</v>
      </c>
      <c r="R26" s="502">
        <v>37622</v>
      </c>
      <c r="S26" s="502">
        <v>37712</v>
      </c>
      <c r="T26" s="502">
        <v>37803</v>
      </c>
      <c r="U26" s="502">
        <v>37895</v>
      </c>
      <c r="V26" s="502">
        <v>37987</v>
      </c>
      <c r="W26" s="502">
        <v>38078</v>
      </c>
      <c r="X26" s="502">
        <v>38169</v>
      </c>
      <c r="Y26" s="502">
        <v>38261</v>
      </c>
      <c r="Z26" s="502">
        <v>38353</v>
      </c>
      <c r="AA26" s="502">
        <v>38443</v>
      </c>
      <c r="AB26" s="502">
        <v>38534</v>
      </c>
      <c r="AC26" s="502">
        <v>38626</v>
      </c>
      <c r="AD26" s="502">
        <v>38718</v>
      </c>
      <c r="AE26" s="501">
        <v>38808</v>
      </c>
      <c r="AF26" s="501">
        <v>38899</v>
      </c>
      <c r="AG26" s="501">
        <v>38991</v>
      </c>
      <c r="AH26" s="501">
        <v>39083</v>
      </c>
      <c r="AI26" s="502">
        <v>39173</v>
      </c>
      <c r="AJ26" s="502">
        <v>39264</v>
      </c>
      <c r="AK26" s="502">
        <v>39356</v>
      </c>
      <c r="AL26" s="502">
        <v>39448</v>
      </c>
      <c r="AM26" s="502">
        <v>39539</v>
      </c>
      <c r="AN26" s="502">
        <v>39630</v>
      </c>
      <c r="AO26" s="502">
        <v>39722</v>
      </c>
      <c r="AP26" s="502">
        <v>39814</v>
      </c>
      <c r="AQ26" s="502">
        <v>39904</v>
      </c>
      <c r="AR26" s="502">
        <v>39995</v>
      </c>
      <c r="AS26" s="502">
        <v>40087</v>
      </c>
      <c r="AT26" s="502">
        <v>40179</v>
      </c>
      <c r="AU26" s="502">
        <v>40269</v>
      </c>
      <c r="AV26" s="502">
        <v>40360</v>
      </c>
      <c r="AW26" s="502">
        <v>40452</v>
      </c>
      <c r="AX26" s="502">
        <v>40544</v>
      </c>
      <c r="AY26" s="502">
        <v>40634</v>
      </c>
      <c r="AZ26" s="502">
        <v>40725</v>
      </c>
      <c r="BA26" s="502">
        <v>40817</v>
      </c>
      <c r="BB26" s="502">
        <v>40909</v>
      </c>
      <c r="BC26" s="502">
        <v>41000</v>
      </c>
      <c r="BD26" s="502">
        <v>41091</v>
      </c>
      <c r="BE26" s="502">
        <v>41183</v>
      </c>
      <c r="BF26" s="502">
        <v>41275</v>
      </c>
      <c r="BG26" s="502">
        <v>41365</v>
      </c>
      <c r="BH26" s="502">
        <v>41456</v>
      </c>
      <c r="BI26" s="502">
        <v>41548</v>
      </c>
      <c r="BJ26" s="502">
        <v>41640</v>
      </c>
      <c r="BK26" s="502">
        <v>41730</v>
      </c>
      <c r="BL26" s="502">
        <v>41821</v>
      </c>
      <c r="BM26" s="502">
        <v>41913</v>
      </c>
      <c r="BN26" s="502">
        <v>42005</v>
      </c>
      <c r="BO26" s="502">
        <v>42095</v>
      </c>
      <c r="BP26" s="502">
        <v>42186</v>
      </c>
      <c r="BQ26" s="502">
        <v>42278</v>
      </c>
      <c r="BR26" s="502">
        <v>42370</v>
      </c>
      <c r="BS26" s="502">
        <v>42461</v>
      </c>
      <c r="BT26" s="502">
        <v>42552</v>
      </c>
      <c r="BU26" s="502">
        <v>42644</v>
      </c>
      <c r="BV26" s="502">
        <v>42736</v>
      </c>
      <c r="BW26" s="502">
        <v>42826</v>
      </c>
      <c r="BX26" s="502">
        <v>42917</v>
      </c>
      <c r="BY26" s="502">
        <v>43009</v>
      </c>
      <c r="BZ26" s="502">
        <v>43101</v>
      </c>
      <c r="CA26" s="502">
        <v>43191</v>
      </c>
      <c r="CB26" s="502">
        <v>43282</v>
      </c>
      <c r="CC26" s="502">
        <v>43374</v>
      </c>
      <c r="CD26" s="502">
        <v>43466</v>
      </c>
      <c r="CE26" s="502">
        <v>43556</v>
      </c>
      <c r="CF26" s="502">
        <v>43647</v>
      </c>
      <c r="CG26" s="502">
        <v>43739</v>
      </c>
      <c r="CH26" s="502">
        <v>43831</v>
      </c>
      <c r="CI26" s="502">
        <v>43922</v>
      </c>
      <c r="CJ26" s="502">
        <v>44013</v>
      </c>
      <c r="CK26" s="502">
        <v>44105</v>
      </c>
      <c r="CL26" s="502">
        <v>44197</v>
      </c>
      <c r="CM26" s="502">
        <v>44287</v>
      </c>
      <c r="CN26" s="502">
        <v>44378</v>
      </c>
      <c r="CO26" s="502">
        <v>44470</v>
      </c>
      <c r="CP26" s="502">
        <v>44562</v>
      </c>
      <c r="CQ26" s="502">
        <v>44652</v>
      </c>
      <c r="CR26" s="502">
        <v>44743</v>
      </c>
      <c r="CS26" s="502">
        <v>44835</v>
      </c>
    </row>
    <row r="27" spans="1:97" x14ac:dyDescent="0.2">
      <c r="A27" s="506" t="s">
        <v>118</v>
      </c>
      <c r="B27" s="502">
        <v>36526</v>
      </c>
      <c r="C27" s="502">
        <v>36617</v>
      </c>
      <c r="D27" s="502">
        <v>36708</v>
      </c>
      <c r="E27" s="502">
        <v>36800</v>
      </c>
      <c r="F27" s="502">
        <v>36892</v>
      </c>
      <c r="G27" s="502">
        <v>36982</v>
      </c>
      <c r="H27" s="502">
        <v>37073</v>
      </c>
      <c r="I27" s="502">
        <v>37165</v>
      </c>
      <c r="J27" s="502">
        <v>37257</v>
      </c>
      <c r="K27" s="502">
        <v>37347</v>
      </c>
      <c r="L27" s="502">
        <v>37438</v>
      </c>
      <c r="M27" s="502">
        <v>37530</v>
      </c>
      <c r="N27" s="502">
        <v>37622</v>
      </c>
      <c r="O27" s="502">
        <v>37712</v>
      </c>
      <c r="P27" s="502">
        <v>37803</v>
      </c>
      <c r="Q27" s="502">
        <v>37895</v>
      </c>
      <c r="R27" s="502">
        <v>37987</v>
      </c>
      <c r="S27" s="502">
        <v>38078</v>
      </c>
      <c r="T27" s="502">
        <v>38169</v>
      </c>
      <c r="U27" s="502">
        <v>38261</v>
      </c>
      <c r="V27" s="502">
        <v>38353</v>
      </c>
      <c r="W27" s="502">
        <v>38443</v>
      </c>
      <c r="X27" s="502">
        <v>38534</v>
      </c>
      <c r="Y27" s="502">
        <v>38626</v>
      </c>
      <c r="Z27" s="502">
        <v>38718</v>
      </c>
      <c r="AA27" s="502">
        <v>38808</v>
      </c>
      <c r="AB27" s="502">
        <v>38899</v>
      </c>
      <c r="AC27" s="502">
        <v>38991</v>
      </c>
      <c r="AD27" s="502">
        <v>39083</v>
      </c>
      <c r="AE27" s="501">
        <v>39173</v>
      </c>
      <c r="AF27" s="501">
        <v>39264</v>
      </c>
      <c r="AG27" s="501">
        <v>39356</v>
      </c>
      <c r="AH27" s="501">
        <v>39448</v>
      </c>
      <c r="AI27" s="502">
        <v>39539</v>
      </c>
      <c r="AJ27" s="502">
        <v>39630</v>
      </c>
      <c r="AK27" s="502">
        <v>39722</v>
      </c>
      <c r="AL27" s="502">
        <v>39814</v>
      </c>
      <c r="AM27" s="502">
        <v>39904</v>
      </c>
      <c r="AN27" s="502">
        <v>39995</v>
      </c>
      <c r="AO27" s="502">
        <v>40087</v>
      </c>
      <c r="AP27" s="502">
        <v>40179</v>
      </c>
      <c r="AQ27" s="502">
        <v>40269</v>
      </c>
      <c r="AR27" s="502">
        <v>40360</v>
      </c>
      <c r="AS27" s="502">
        <v>40452</v>
      </c>
      <c r="AT27" s="502">
        <v>40544</v>
      </c>
      <c r="AU27" s="502">
        <v>40634</v>
      </c>
      <c r="AV27" s="502">
        <v>40725</v>
      </c>
      <c r="AW27" s="502">
        <v>40817</v>
      </c>
      <c r="AX27" s="502">
        <v>40909</v>
      </c>
      <c r="AY27" s="502">
        <v>41000</v>
      </c>
      <c r="AZ27" s="502">
        <v>41091</v>
      </c>
      <c r="BA27" s="502">
        <v>41183</v>
      </c>
      <c r="BB27" s="502">
        <v>41275</v>
      </c>
      <c r="BC27" s="502">
        <v>41365</v>
      </c>
      <c r="BD27" s="502">
        <v>41456</v>
      </c>
      <c r="BE27" s="502">
        <v>41548</v>
      </c>
      <c r="BF27" s="502">
        <v>41640</v>
      </c>
      <c r="BG27" s="502">
        <v>41730</v>
      </c>
      <c r="BH27" s="502">
        <v>41821</v>
      </c>
      <c r="BI27" s="502">
        <v>41913</v>
      </c>
      <c r="BJ27" s="502">
        <v>42005</v>
      </c>
      <c r="BK27" s="502">
        <v>42095</v>
      </c>
      <c r="BL27" s="502">
        <v>42186</v>
      </c>
      <c r="BM27" s="502">
        <v>42278</v>
      </c>
      <c r="BN27" s="502">
        <v>42370</v>
      </c>
      <c r="BO27" s="502">
        <v>42461</v>
      </c>
      <c r="BP27" s="502">
        <v>42552</v>
      </c>
      <c r="BQ27" s="502">
        <v>42644</v>
      </c>
      <c r="BR27" s="502">
        <v>42736</v>
      </c>
      <c r="BS27" s="502">
        <v>42826</v>
      </c>
      <c r="BT27" s="502">
        <v>42917</v>
      </c>
      <c r="BU27" s="502">
        <v>43009</v>
      </c>
      <c r="BV27" s="502">
        <v>43101</v>
      </c>
      <c r="BW27" s="502">
        <v>43191</v>
      </c>
      <c r="BX27" s="502">
        <v>43282</v>
      </c>
      <c r="BY27" s="502">
        <v>43374</v>
      </c>
      <c r="BZ27" s="502">
        <v>43466</v>
      </c>
      <c r="CA27" s="502">
        <v>43556</v>
      </c>
      <c r="CB27" s="502">
        <v>43647</v>
      </c>
      <c r="CC27" s="502">
        <v>43739</v>
      </c>
      <c r="CD27" s="502">
        <v>43831</v>
      </c>
      <c r="CE27" s="502">
        <v>43922</v>
      </c>
      <c r="CF27" s="502">
        <v>44013</v>
      </c>
      <c r="CG27" s="502">
        <v>44105</v>
      </c>
      <c r="CH27" s="502">
        <v>44197</v>
      </c>
      <c r="CI27" s="502">
        <v>44287</v>
      </c>
      <c r="CJ27" s="502">
        <v>44378</v>
      </c>
      <c r="CK27" s="502">
        <v>44470</v>
      </c>
      <c r="CL27" s="502">
        <v>44562</v>
      </c>
      <c r="CM27" s="502">
        <v>44652</v>
      </c>
      <c r="CN27" s="502">
        <v>44743</v>
      </c>
      <c r="CO27" s="502">
        <v>44835</v>
      </c>
      <c r="CP27" s="502">
        <v>44927</v>
      </c>
      <c r="CQ27" s="502">
        <v>45017</v>
      </c>
      <c r="CR27" s="502">
        <v>45108</v>
      </c>
      <c r="CS27" s="502">
        <v>45200</v>
      </c>
    </row>
    <row r="28" spans="1:97" x14ac:dyDescent="0.2">
      <c r="A28" s="506" t="s">
        <v>119</v>
      </c>
      <c r="B28" s="502">
        <v>36526</v>
      </c>
      <c r="C28" s="502">
        <v>36617</v>
      </c>
      <c r="D28" s="502">
        <v>36708</v>
      </c>
      <c r="E28" s="502">
        <v>36800</v>
      </c>
      <c r="F28" s="502">
        <v>36892</v>
      </c>
      <c r="G28" s="502">
        <v>36982</v>
      </c>
      <c r="H28" s="502">
        <v>37073</v>
      </c>
      <c r="I28" s="502">
        <v>37165</v>
      </c>
      <c r="J28" s="502">
        <v>37257</v>
      </c>
      <c r="K28" s="502">
        <v>37347</v>
      </c>
      <c r="L28" s="502">
        <v>37438</v>
      </c>
      <c r="M28" s="502">
        <v>37530</v>
      </c>
      <c r="N28" s="502">
        <v>37622</v>
      </c>
      <c r="O28" s="502">
        <v>37712</v>
      </c>
      <c r="P28" s="502">
        <v>37803</v>
      </c>
      <c r="Q28" s="502">
        <v>37895</v>
      </c>
      <c r="R28" s="502">
        <v>37987</v>
      </c>
      <c r="S28" s="502">
        <v>38078</v>
      </c>
      <c r="T28" s="502">
        <v>38169</v>
      </c>
      <c r="U28" s="502">
        <v>38261</v>
      </c>
      <c r="V28" s="502">
        <v>38353</v>
      </c>
      <c r="W28" s="502">
        <v>38443</v>
      </c>
      <c r="X28" s="502">
        <v>38534</v>
      </c>
      <c r="Y28" s="502">
        <v>38626</v>
      </c>
      <c r="Z28" s="502">
        <v>38718</v>
      </c>
      <c r="AA28" s="502">
        <v>38808</v>
      </c>
      <c r="AB28" s="502">
        <v>38899</v>
      </c>
      <c r="AC28" s="502">
        <v>38991</v>
      </c>
      <c r="AD28" s="502">
        <v>39083</v>
      </c>
      <c r="AE28" s="501">
        <v>39173</v>
      </c>
      <c r="AF28" s="501">
        <v>39264</v>
      </c>
      <c r="AG28" s="501">
        <v>39356</v>
      </c>
      <c r="AH28" s="501">
        <v>39448</v>
      </c>
      <c r="AI28" s="502">
        <v>39539</v>
      </c>
      <c r="AJ28" s="502">
        <v>39630</v>
      </c>
      <c r="AK28" s="502">
        <v>39722</v>
      </c>
      <c r="AL28" s="502">
        <v>39814</v>
      </c>
      <c r="AM28" s="502">
        <v>39904</v>
      </c>
      <c r="AN28" s="502">
        <v>39995</v>
      </c>
      <c r="AO28" s="502">
        <v>40087</v>
      </c>
      <c r="AP28" s="502">
        <v>40179</v>
      </c>
      <c r="AQ28" s="502">
        <v>40269</v>
      </c>
      <c r="AR28" s="502">
        <v>40360</v>
      </c>
      <c r="AS28" s="502">
        <v>40452</v>
      </c>
      <c r="AT28" s="502">
        <v>40544</v>
      </c>
      <c r="AU28" s="502">
        <v>40634</v>
      </c>
      <c r="AV28" s="502">
        <v>40725</v>
      </c>
      <c r="AW28" s="502">
        <v>40817</v>
      </c>
      <c r="AX28" s="502">
        <v>40909</v>
      </c>
      <c r="AY28" s="502">
        <v>41000</v>
      </c>
      <c r="AZ28" s="502">
        <v>41091</v>
      </c>
      <c r="BA28" s="502">
        <v>41183</v>
      </c>
      <c r="BB28" s="502">
        <v>41275</v>
      </c>
      <c r="BC28" s="502">
        <v>41365</v>
      </c>
      <c r="BD28" s="502">
        <v>41456</v>
      </c>
      <c r="BE28" s="502">
        <v>41548</v>
      </c>
      <c r="BF28" s="502">
        <v>41640</v>
      </c>
      <c r="BG28" s="502">
        <v>41730</v>
      </c>
      <c r="BH28" s="502">
        <v>41821</v>
      </c>
      <c r="BI28" s="502">
        <v>41913</v>
      </c>
      <c r="BJ28" s="502">
        <v>42005</v>
      </c>
      <c r="BK28" s="502">
        <v>42095</v>
      </c>
      <c r="BL28" s="502">
        <v>42186</v>
      </c>
      <c r="BM28" s="502">
        <v>42278</v>
      </c>
      <c r="BN28" s="502">
        <v>42370</v>
      </c>
      <c r="BO28" s="502">
        <v>42461</v>
      </c>
      <c r="BP28" s="502">
        <v>42552</v>
      </c>
      <c r="BQ28" s="502">
        <v>42644</v>
      </c>
      <c r="BR28" s="502">
        <v>42736</v>
      </c>
      <c r="BS28" s="502">
        <v>42826</v>
      </c>
      <c r="BT28" s="502">
        <v>42917</v>
      </c>
      <c r="BU28" s="502">
        <v>43009</v>
      </c>
      <c r="BV28" s="502">
        <v>43101</v>
      </c>
      <c r="BW28" s="502">
        <v>43191</v>
      </c>
      <c r="BX28" s="502">
        <v>43282</v>
      </c>
      <c r="BY28" s="502">
        <v>43374</v>
      </c>
      <c r="BZ28" s="502">
        <v>43466</v>
      </c>
      <c r="CA28" s="502">
        <v>43556</v>
      </c>
      <c r="CB28" s="502">
        <v>43647</v>
      </c>
      <c r="CC28" s="502">
        <v>43739</v>
      </c>
      <c r="CD28" s="502">
        <v>43831</v>
      </c>
      <c r="CE28" s="502">
        <v>43922</v>
      </c>
      <c r="CF28" s="502">
        <v>44013</v>
      </c>
      <c r="CG28" s="502">
        <v>44105</v>
      </c>
      <c r="CH28" s="502">
        <v>44197</v>
      </c>
      <c r="CI28" s="502">
        <v>44287</v>
      </c>
      <c r="CJ28" s="502">
        <v>44378</v>
      </c>
      <c r="CK28" s="502">
        <v>44470</v>
      </c>
      <c r="CL28" s="502">
        <v>44562</v>
      </c>
      <c r="CM28" s="502">
        <v>44652</v>
      </c>
      <c r="CN28" s="502">
        <v>44743</v>
      </c>
      <c r="CO28" s="502">
        <v>44835</v>
      </c>
      <c r="CP28" s="502">
        <v>44927</v>
      </c>
      <c r="CQ28" s="502">
        <v>45017</v>
      </c>
      <c r="CR28" s="502">
        <v>45108</v>
      </c>
      <c r="CS28" s="502">
        <v>45200</v>
      </c>
    </row>
    <row r="29" spans="1:97" x14ac:dyDescent="0.2">
      <c r="A29" s="506" t="s">
        <v>559</v>
      </c>
      <c r="B29" s="502">
        <v>36161</v>
      </c>
      <c r="C29" s="502">
        <v>36251</v>
      </c>
      <c r="D29" s="502">
        <v>36342</v>
      </c>
      <c r="E29" s="502">
        <v>36434</v>
      </c>
      <c r="F29" s="502">
        <v>36526</v>
      </c>
      <c r="G29" s="502">
        <v>36617</v>
      </c>
      <c r="H29" s="502">
        <v>36708</v>
      </c>
      <c r="I29" s="502">
        <v>36800</v>
      </c>
      <c r="J29" s="502">
        <v>36892</v>
      </c>
      <c r="K29" s="502">
        <v>36982</v>
      </c>
      <c r="L29" s="502">
        <v>37073</v>
      </c>
      <c r="M29" s="502">
        <v>37165</v>
      </c>
      <c r="N29" s="502">
        <v>37257</v>
      </c>
      <c r="O29" s="502">
        <v>37347</v>
      </c>
      <c r="P29" s="502">
        <v>37438</v>
      </c>
      <c r="Q29" s="502">
        <v>37530</v>
      </c>
      <c r="R29" s="502">
        <v>37622</v>
      </c>
      <c r="S29" s="502">
        <v>37712</v>
      </c>
      <c r="T29" s="502">
        <v>37803</v>
      </c>
      <c r="U29" s="502">
        <v>37895</v>
      </c>
      <c r="V29" s="502">
        <v>37987</v>
      </c>
      <c r="W29" s="502">
        <v>38078</v>
      </c>
      <c r="X29" s="502">
        <v>38169</v>
      </c>
      <c r="Y29" s="502">
        <v>38261</v>
      </c>
      <c r="Z29" s="502">
        <v>38353</v>
      </c>
      <c r="AA29" s="502">
        <v>38443</v>
      </c>
      <c r="AB29" s="502">
        <v>38534</v>
      </c>
      <c r="AC29" s="502">
        <v>38626</v>
      </c>
      <c r="AD29" s="502">
        <v>38718</v>
      </c>
      <c r="AE29" s="501">
        <v>38808</v>
      </c>
      <c r="AF29" s="501">
        <v>38899</v>
      </c>
      <c r="AG29" s="501">
        <v>38991</v>
      </c>
      <c r="AH29" s="501">
        <v>39083</v>
      </c>
      <c r="AI29" s="502">
        <v>39173</v>
      </c>
      <c r="AJ29" s="502">
        <v>39264</v>
      </c>
      <c r="AK29" s="502">
        <v>39356</v>
      </c>
      <c r="AL29" s="502">
        <v>39448</v>
      </c>
      <c r="AM29" s="502">
        <v>39539</v>
      </c>
      <c r="AN29" s="502">
        <v>39630</v>
      </c>
      <c r="AO29" s="502">
        <v>39722</v>
      </c>
      <c r="AP29" s="502">
        <v>39814</v>
      </c>
      <c r="AQ29" s="502">
        <v>39904</v>
      </c>
      <c r="AR29" s="502">
        <v>39995</v>
      </c>
      <c r="AS29" s="502">
        <v>40087</v>
      </c>
      <c r="AT29" s="502">
        <v>40179</v>
      </c>
      <c r="AU29" s="502">
        <v>40269</v>
      </c>
      <c r="AV29" s="502">
        <v>40360</v>
      </c>
      <c r="AW29" s="502">
        <v>40452</v>
      </c>
      <c r="AX29" s="502">
        <v>40544</v>
      </c>
      <c r="AY29" s="502">
        <v>40634</v>
      </c>
      <c r="AZ29" s="502">
        <v>40725</v>
      </c>
      <c r="BA29" s="502">
        <v>40817</v>
      </c>
      <c r="BB29" s="502">
        <v>40909</v>
      </c>
      <c r="BC29" s="502">
        <v>41000</v>
      </c>
      <c r="BD29" s="502">
        <v>41091</v>
      </c>
      <c r="BE29" s="502">
        <v>41183</v>
      </c>
      <c r="BF29" s="502">
        <v>41275</v>
      </c>
      <c r="BG29" s="502">
        <v>41365</v>
      </c>
      <c r="BH29" s="502">
        <v>41456</v>
      </c>
      <c r="BI29" s="502">
        <v>41548</v>
      </c>
      <c r="BJ29" s="502">
        <v>41640</v>
      </c>
      <c r="BK29" s="502">
        <v>41730</v>
      </c>
      <c r="BL29" s="502">
        <v>41821</v>
      </c>
      <c r="BM29" s="502">
        <v>41913</v>
      </c>
      <c r="BN29" s="502">
        <v>42005</v>
      </c>
      <c r="BO29" s="502">
        <v>42095</v>
      </c>
      <c r="BP29" s="502">
        <v>42186</v>
      </c>
      <c r="BQ29" s="502">
        <v>42278</v>
      </c>
      <c r="BR29" s="502">
        <v>42370</v>
      </c>
      <c r="BS29" s="502">
        <v>42461</v>
      </c>
      <c r="BT29" s="502">
        <v>42552</v>
      </c>
      <c r="BU29" s="502">
        <v>42644</v>
      </c>
      <c r="BV29" s="502">
        <v>42736</v>
      </c>
      <c r="BW29" s="502">
        <v>42826</v>
      </c>
      <c r="BX29" s="502">
        <v>42917</v>
      </c>
      <c r="BY29" s="502">
        <v>43009</v>
      </c>
      <c r="BZ29" s="502">
        <v>43101</v>
      </c>
      <c r="CA29" s="502">
        <v>43191</v>
      </c>
      <c r="CB29" s="502">
        <v>43282</v>
      </c>
      <c r="CC29" s="502">
        <v>43374</v>
      </c>
      <c r="CD29" s="502">
        <v>43466</v>
      </c>
      <c r="CE29" s="502">
        <v>43556</v>
      </c>
      <c r="CF29" s="502">
        <v>43647</v>
      </c>
      <c r="CG29" s="502">
        <v>43739</v>
      </c>
      <c r="CH29" s="502">
        <v>43831</v>
      </c>
      <c r="CI29" s="502">
        <v>43922</v>
      </c>
      <c r="CJ29" s="502">
        <v>44013</v>
      </c>
      <c r="CK29" s="502">
        <v>44105</v>
      </c>
      <c r="CL29" s="502">
        <v>44197</v>
      </c>
      <c r="CM29" s="502">
        <v>44287</v>
      </c>
      <c r="CN29" s="502">
        <v>44378</v>
      </c>
      <c r="CO29" s="502">
        <v>44470</v>
      </c>
      <c r="CP29" s="502">
        <v>44562</v>
      </c>
      <c r="CQ29" s="502">
        <v>44652</v>
      </c>
      <c r="CR29" s="502">
        <v>44743</v>
      </c>
      <c r="CS29" s="502">
        <v>44835</v>
      </c>
    </row>
    <row r="30" spans="1:97" x14ac:dyDescent="0.2">
      <c r="A30" s="506" t="s">
        <v>127</v>
      </c>
      <c r="B30" s="502">
        <v>36161</v>
      </c>
      <c r="C30" s="502">
        <v>36251</v>
      </c>
      <c r="D30" s="502">
        <v>36342</v>
      </c>
      <c r="E30" s="502">
        <v>36434</v>
      </c>
      <c r="F30" s="502">
        <v>36526</v>
      </c>
      <c r="G30" s="502">
        <v>36617</v>
      </c>
      <c r="H30" s="502">
        <v>36708</v>
      </c>
      <c r="I30" s="502">
        <v>36800</v>
      </c>
      <c r="J30" s="502">
        <v>36892</v>
      </c>
      <c r="K30" s="502">
        <v>36982</v>
      </c>
      <c r="L30" s="502">
        <v>37073</v>
      </c>
      <c r="M30" s="502">
        <v>37165</v>
      </c>
      <c r="N30" s="502">
        <v>37257</v>
      </c>
      <c r="O30" s="502">
        <v>37347</v>
      </c>
      <c r="P30" s="502">
        <v>37438</v>
      </c>
      <c r="Q30" s="502">
        <v>37530</v>
      </c>
      <c r="R30" s="502">
        <v>37622</v>
      </c>
      <c r="S30" s="502">
        <v>37712</v>
      </c>
      <c r="T30" s="502">
        <v>37803</v>
      </c>
      <c r="U30" s="502">
        <v>37895</v>
      </c>
      <c r="V30" s="502">
        <v>37987</v>
      </c>
      <c r="W30" s="502">
        <v>38078</v>
      </c>
      <c r="X30" s="502">
        <v>38169</v>
      </c>
      <c r="Y30" s="502">
        <v>38261</v>
      </c>
      <c r="Z30" s="502">
        <v>38353</v>
      </c>
      <c r="AA30" s="502">
        <v>38443</v>
      </c>
      <c r="AB30" s="502">
        <v>38534</v>
      </c>
      <c r="AC30" s="502">
        <v>38626</v>
      </c>
      <c r="AD30" s="502">
        <v>38718</v>
      </c>
      <c r="AE30" s="501">
        <v>38808</v>
      </c>
      <c r="AF30" s="501">
        <v>38899</v>
      </c>
      <c r="AG30" s="501">
        <v>38991</v>
      </c>
      <c r="AH30" s="501">
        <v>39083</v>
      </c>
      <c r="AI30" s="502">
        <v>39173</v>
      </c>
      <c r="AJ30" s="502">
        <v>39264</v>
      </c>
      <c r="AK30" s="502">
        <v>39356</v>
      </c>
      <c r="AL30" s="502">
        <v>39448</v>
      </c>
      <c r="AM30" s="502">
        <v>39539</v>
      </c>
      <c r="AN30" s="502">
        <v>39630</v>
      </c>
      <c r="AO30" s="502">
        <v>39722</v>
      </c>
      <c r="AP30" s="502">
        <v>39814</v>
      </c>
      <c r="AQ30" s="502">
        <v>39904</v>
      </c>
      <c r="AR30" s="502">
        <v>39995</v>
      </c>
      <c r="AS30" s="502">
        <v>40087</v>
      </c>
      <c r="AT30" s="502">
        <v>40179</v>
      </c>
      <c r="AU30" s="502">
        <v>40269</v>
      </c>
      <c r="AV30" s="502">
        <v>40360</v>
      </c>
      <c r="AW30" s="502">
        <v>40452</v>
      </c>
      <c r="AX30" s="502">
        <v>40544</v>
      </c>
      <c r="AY30" s="502">
        <v>40634</v>
      </c>
      <c r="AZ30" s="502">
        <v>40725</v>
      </c>
      <c r="BA30" s="502">
        <v>40817</v>
      </c>
      <c r="BB30" s="502">
        <v>40909</v>
      </c>
      <c r="BC30" s="502">
        <v>41000</v>
      </c>
      <c r="BD30" s="502">
        <v>41091</v>
      </c>
      <c r="BE30" s="502">
        <v>41183</v>
      </c>
      <c r="BF30" s="502">
        <v>41275</v>
      </c>
      <c r="BG30" s="502">
        <v>41365</v>
      </c>
      <c r="BH30" s="502">
        <v>41456</v>
      </c>
      <c r="BI30" s="502">
        <v>41548</v>
      </c>
      <c r="BJ30" s="502">
        <v>41640</v>
      </c>
      <c r="BK30" s="502">
        <v>41730</v>
      </c>
      <c r="BL30" s="502">
        <v>41821</v>
      </c>
      <c r="BM30" s="502">
        <v>41913</v>
      </c>
      <c r="BN30" s="502">
        <v>42005</v>
      </c>
      <c r="BO30" s="502">
        <v>42095</v>
      </c>
      <c r="BP30" s="502">
        <v>42186</v>
      </c>
      <c r="BQ30" s="502">
        <v>42278</v>
      </c>
      <c r="BR30" s="502">
        <v>42370</v>
      </c>
      <c r="BS30" s="502">
        <v>42461</v>
      </c>
      <c r="BT30" s="502">
        <v>42552</v>
      </c>
      <c r="BU30" s="502">
        <v>42644</v>
      </c>
      <c r="BV30" s="502">
        <v>42736</v>
      </c>
      <c r="BW30" s="502">
        <v>42826</v>
      </c>
      <c r="BX30" s="502">
        <v>42917</v>
      </c>
      <c r="BY30" s="502">
        <v>43009</v>
      </c>
      <c r="BZ30" s="502">
        <v>43101</v>
      </c>
      <c r="CA30" s="502">
        <v>43191</v>
      </c>
      <c r="CB30" s="502">
        <v>43282</v>
      </c>
      <c r="CC30" s="502">
        <v>43374</v>
      </c>
      <c r="CD30" s="502">
        <v>43466</v>
      </c>
      <c r="CE30" s="502">
        <v>43556</v>
      </c>
      <c r="CF30" s="502">
        <v>43647</v>
      </c>
      <c r="CG30" s="502">
        <v>43739</v>
      </c>
      <c r="CH30" s="502">
        <v>43831</v>
      </c>
      <c r="CI30" s="502">
        <v>43922</v>
      </c>
      <c r="CJ30" s="502">
        <v>44013</v>
      </c>
      <c r="CK30" s="502">
        <v>44105</v>
      </c>
      <c r="CL30" s="502">
        <v>44197</v>
      </c>
      <c r="CM30" s="502">
        <v>44287</v>
      </c>
      <c r="CN30" s="502">
        <v>44378</v>
      </c>
      <c r="CO30" s="502">
        <v>44470</v>
      </c>
      <c r="CP30" s="502">
        <v>44562</v>
      </c>
      <c r="CQ30" s="502">
        <v>44652</v>
      </c>
      <c r="CR30" s="502">
        <v>44743</v>
      </c>
      <c r="CS30" s="502">
        <v>44835</v>
      </c>
    </row>
    <row r="31" spans="1:97" x14ac:dyDescent="0.2">
      <c r="A31" s="506" t="s">
        <v>128</v>
      </c>
      <c r="B31" s="502">
        <v>36161</v>
      </c>
      <c r="C31" s="502">
        <v>36251</v>
      </c>
      <c r="D31" s="502">
        <v>36342</v>
      </c>
      <c r="E31" s="502">
        <v>36434</v>
      </c>
      <c r="F31" s="502">
        <v>36526</v>
      </c>
      <c r="G31" s="502">
        <v>36617</v>
      </c>
      <c r="H31" s="502">
        <v>36708</v>
      </c>
      <c r="I31" s="502">
        <v>36800</v>
      </c>
      <c r="J31" s="502">
        <v>36892</v>
      </c>
      <c r="K31" s="502">
        <v>36982</v>
      </c>
      <c r="L31" s="502">
        <v>37073</v>
      </c>
      <c r="M31" s="502">
        <v>37165</v>
      </c>
      <c r="N31" s="502">
        <v>37257</v>
      </c>
      <c r="O31" s="502">
        <v>37347</v>
      </c>
      <c r="P31" s="502">
        <v>37438</v>
      </c>
      <c r="Q31" s="502">
        <v>37530</v>
      </c>
      <c r="R31" s="502">
        <v>37622</v>
      </c>
      <c r="S31" s="502">
        <v>37712</v>
      </c>
      <c r="T31" s="502">
        <v>37803</v>
      </c>
      <c r="U31" s="502">
        <v>37895</v>
      </c>
      <c r="V31" s="502">
        <v>37987</v>
      </c>
      <c r="W31" s="502">
        <v>38078</v>
      </c>
      <c r="X31" s="502">
        <v>38169</v>
      </c>
      <c r="Y31" s="502">
        <v>38261</v>
      </c>
      <c r="Z31" s="502">
        <v>38353</v>
      </c>
      <c r="AA31" s="502">
        <v>38443</v>
      </c>
      <c r="AB31" s="502">
        <v>38534</v>
      </c>
      <c r="AC31" s="502">
        <v>38626</v>
      </c>
      <c r="AD31" s="502">
        <v>38718</v>
      </c>
      <c r="AE31" s="501">
        <v>38808</v>
      </c>
      <c r="AF31" s="501">
        <v>38899</v>
      </c>
      <c r="AG31" s="501">
        <v>38991</v>
      </c>
      <c r="AH31" s="501">
        <v>39083</v>
      </c>
      <c r="AI31" s="502">
        <v>39173</v>
      </c>
      <c r="AJ31" s="502">
        <v>39264</v>
      </c>
      <c r="AK31" s="502">
        <v>39356</v>
      </c>
      <c r="AL31" s="502">
        <v>39448</v>
      </c>
      <c r="AM31" s="502">
        <v>39539</v>
      </c>
      <c r="AN31" s="502">
        <v>39630</v>
      </c>
      <c r="AO31" s="502">
        <v>39722</v>
      </c>
      <c r="AP31" s="502">
        <v>39814</v>
      </c>
      <c r="AQ31" s="502">
        <v>39904</v>
      </c>
      <c r="AR31" s="502">
        <v>39995</v>
      </c>
      <c r="AS31" s="502">
        <v>40087</v>
      </c>
      <c r="AT31" s="502">
        <v>40179</v>
      </c>
      <c r="AU31" s="502">
        <v>40269</v>
      </c>
      <c r="AV31" s="502">
        <v>40360</v>
      </c>
      <c r="AW31" s="502">
        <v>40452</v>
      </c>
      <c r="AX31" s="502">
        <v>40544</v>
      </c>
      <c r="AY31" s="502">
        <v>40634</v>
      </c>
      <c r="AZ31" s="502">
        <v>40725</v>
      </c>
      <c r="BA31" s="502">
        <v>40817</v>
      </c>
      <c r="BB31" s="502">
        <v>40909</v>
      </c>
      <c r="BC31" s="502">
        <v>41000</v>
      </c>
      <c r="BD31" s="502">
        <v>41091</v>
      </c>
      <c r="BE31" s="502">
        <v>41183</v>
      </c>
      <c r="BF31" s="502">
        <v>41275</v>
      </c>
      <c r="BG31" s="502">
        <v>41365</v>
      </c>
      <c r="BH31" s="502">
        <v>41456</v>
      </c>
      <c r="BI31" s="502">
        <v>41548</v>
      </c>
      <c r="BJ31" s="502">
        <v>41640</v>
      </c>
      <c r="BK31" s="502">
        <v>41730</v>
      </c>
      <c r="BL31" s="502">
        <v>41821</v>
      </c>
      <c r="BM31" s="502">
        <v>41913</v>
      </c>
      <c r="BN31" s="502">
        <v>42005</v>
      </c>
      <c r="BO31" s="502">
        <v>42095</v>
      </c>
      <c r="BP31" s="502">
        <v>42186</v>
      </c>
      <c r="BQ31" s="502">
        <v>42278</v>
      </c>
      <c r="BR31" s="502">
        <v>42370</v>
      </c>
      <c r="BS31" s="502">
        <v>42461</v>
      </c>
      <c r="BT31" s="502">
        <v>42552</v>
      </c>
      <c r="BU31" s="502">
        <v>42644</v>
      </c>
      <c r="BV31" s="502">
        <v>42736</v>
      </c>
      <c r="BW31" s="502">
        <v>42826</v>
      </c>
      <c r="BX31" s="502">
        <v>42917</v>
      </c>
      <c r="BY31" s="502">
        <v>43009</v>
      </c>
      <c r="BZ31" s="502">
        <v>43101</v>
      </c>
      <c r="CA31" s="502">
        <v>43191</v>
      </c>
      <c r="CB31" s="502">
        <v>43282</v>
      </c>
      <c r="CC31" s="502">
        <v>43374</v>
      </c>
      <c r="CD31" s="502">
        <v>43466</v>
      </c>
      <c r="CE31" s="502">
        <v>43556</v>
      </c>
      <c r="CF31" s="502">
        <v>43647</v>
      </c>
      <c r="CG31" s="502">
        <v>43739</v>
      </c>
      <c r="CH31" s="502">
        <v>43831</v>
      </c>
      <c r="CI31" s="502">
        <v>43922</v>
      </c>
      <c r="CJ31" s="502">
        <v>44013</v>
      </c>
      <c r="CK31" s="502">
        <v>44105</v>
      </c>
      <c r="CL31" s="502">
        <v>44197</v>
      </c>
      <c r="CM31" s="502">
        <v>44287</v>
      </c>
      <c r="CN31" s="502">
        <v>44378</v>
      </c>
      <c r="CO31" s="502">
        <v>44470</v>
      </c>
      <c r="CP31" s="502">
        <v>44562</v>
      </c>
      <c r="CQ31" s="502">
        <v>44652</v>
      </c>
      <c r="CR31" s="502">
        <v>44743</v>
      </c>
      <c r="CS31" s="502">
        <v>44835</v>
      </c>
    </row>
    <row r="32" spans="1:97" x14ac:dyDescent="0.2">
      <c r="A32" s="506" t="s">
        <v>129</v>
      </c>
      <c r="B32" s="502">
        <v>36161</v>
      </c>
      <c r="C32" s="502">
        <v>36251</v>
      </c>
      <c r="D32" s="502">
        <v>36342</v>
      </c>
      <c r="E32" s="502">
        <v>36434</v>
      </c>
      <c r="F32" s="502">
        <v>36526</v>
      </c>
      <c r="G32" s="502">
        <v>36617</v>
      </c>
      <c r="H32" s="502">
        <v>36708</v>
      </c>
      <c r="I32" s="502">
        <v>36800</v>
      </c>
      <c r="J32" s="502">
        <v>36892</v>
      </c>
      <c r="K32" s="502">
        <v>36982</v>
      </c>
      <c r="L32" s="502">
        <v>37073</v>
      </c>
      <c r="M32" s="502">
        <v>37165</v>
      </c>
      <c r="N32" s="502">
        <v>37257</v>
      </c>
      <c r="O32" s="502">
        <v>37347</v>
      </c>
      <c r="P32" s="502">
        <v>37438</v>
      </c>
      <c r="Q32" s="502">
        <v>37530</v>
      </c>
      <c r="R32" s="502">
        <v>37622</v>
      </c>
      <c r="S32" s="502">
        <v>37712</v>
      </c>
      <c r="T32" s="502">
        <v>37803</v>
      </c>
      <c r="U32" s="502">
        <v>37895</v>
      </c>
      <c r="V32" s="502">
        <v>37987</v>
      </c>
      <c r="W32" s="502">
        <v>38078</v>
      </c>
      <c r="X32" s="502">
        <v>38169</v>
      </c>
      <c r="Y32" s="502">
        <v>38261</v>
      </c>
      <c r="Z32" s="502">
        <v>38353</v>
      </c>
      <c r="AA32" s="502">
        <v>38443</v>
      </c>
      <c r="AB32" s="502">
        <v>38534</v>
      </c>
      <c r="AC32" s="502">
        <v>38626</v>
      </c>
      <c r="AD32" s="502">
        <v>38718</v>
      </c>
      <c r="AE32" s="501">
        <v>38808</v>
      </c>
      <c r="AF32" s="501">
        <v>38899</v>
      </c>
      <c r="AG32" s="501">
        <v>38991</v>
      </c>
      <c r="AH32" s="501">
        <v>39083</v>
      </c>
      <c r="AI32" s="502">
        <v>39173</v>
      </c>
      <c r="AJ32" s="502">
        <v>39264</v>
      </c>
      <c r="AK32" s="502">
        <v>39356</v>
      </c>
      <c r="AL32" s="502">
        <v>39448</v>
      </c>
      <c r="AM32" s="502">
        <v>39539</v>
      </c>
      <c r="AN32" s="502">
        <v>39630</v>
      </c>
      <c r="AO32" s="502">
        <v>39722</v>
      </c>
      <c r="AP32" s="502">
        <v>39814</v>
      </c>
      <c r="AQ32" s="502">
        <v>39904</v>
      </c>
      <c r="AR32" s="502">
        <v>39995</v>
      </c>
      <c r="AS32" s="502">
        <v>40087</v>
      </c>
      <c r="AT32" s="502">
        <v>40179</v>
      </c>
      <c r="AU32" s="502">
        <v>40269</v>
      </c>
      <c r="AV32" s="502">
        <v>40360</v>
      </c>
      <c r="AW32" s="502">
        <v>40452</v>
      </c>
      <c r="AX32" s="502">
        <v>40544</v>
      </c>
      <c r="AY32" s="502">
        <v>40634</v>
      </c>
      <c r="AZ32" s="502">
        <v>40725</v>
      </c>
      <c r="BA32" s="502">
        <v>40817</v>
      </c>
      <c r="BB32" s="502">
        <v>40909</v>
      </c>
      <c r="BC32" s="502">
        <v>41000</v>
      </c>
      <c r="BD32" s="502">
        <v>41091</v>
      </c>
      <c r="BE32" s="502">
        <v>41183</v>
      </c>
      <c r="BF32" s="502">
        <v>41275</v>
      </c>
      <c r="BG32" s="502">
        <v>41365</v>
      </c>
      <c r="BH32" s="502">
        <v>41456</v>
      </c>
      <c r="BI32" s="502">
        <v>41548</v>
      </c>
      <c r="BJ32" s="502">
        <v>41640</v>
      </c>
      <c r="BK32" s="502">
        <v>41730</v>
      </c>
      <c r="BL32" s="502">
        <v>41821</v>
      </c>
      <c r="BM32" s="502">
        <v>41913</v>
      </c>
      <c r="BN32" s="502">
        <v>42005</v>
      </c>
      <c r="BO32" s="502">
        <v>42095</v>
      </c>
      <c r="BP32" s="502">
        <v>42186</v>
      </c>
      <c r="BQ32" s="502">
        <v>42278</v>
      </c>
      <c r="BR32" s="502">
        <v>42370</v>
      </c>
      <c r="BS32" s="502">
        <v>42461</v>
      </c>
      <c r="BT32" s="502">
        <v>42552</v>
      </c>
      <c r="BU32" s="502">
        <v>42644</v>
      </c>
      <c r="BV32" s="502">
        <v>42736</v>
      </c>
      <c r="BW32" s="502">
        <v>42826</v>
      </c>
      <c r="BX32" s="502">
        <v>42917</v>
      </c>
      <c r="BY32" s="502">
        <v>43009</v>
      </c>
      <c r="BZ32" s="502">
        <v>43101</v>
      </c>
      <c r="CA32" s="502">
        <v>43191</v>
      </c>
      <c r="CB32" s="502">
        <v>43282</v>
      </c>
      <c r="CC32" s="502">
        <v>43374</v>
      </c>
      <c r="CD32" s="502">
        <v>43466</v>
      </c>
      <c r="CE32" s="502">
        <v>43556</v>
      </c>
      <c r="CF32" s="502">
        <v>43647</v>
      </c>
      <c r="CG32" s="502">
        <v>43739</v>
      </c>
      <c r="CH32" s="502">
        <v>43831</v>
      </c>
      <c r="CI32" s="502">
        <v>43922</v>
      </c>
      <c r="CJ32" s="502">
        <v>44013</v>
      </c>
      <c r="CK32" s="502">
        <v>44105</v>
      </c>
      <c r="CL32" s="502">
        <v>44197</v>
      </c>
      <c r="CM32" s="502">
        <v>44287</v>
      </c>
      <c r="CN32" s="502">
        <v>44378</v>
      </c>
      <c r="CO32" s="502">
        <v>44470</v>
      </c>
      <c r="CP32" s="502">
        <v>44562</v>
      </c>
      <c r="CQ32" s="502">
        <v>44652</v>
      </c>
      <c r="CR32" s="502">
        <v>44743</v>
      </c>
      <c r="CS32" s="502">
        <v>44835</v>
      </c>
    </row>
    <row r="33" spans="1:97" x14ac:dyDescent="0.2">
      <c r="A33" s="506" t="s">
        <v>130</v>
      </c>
      <c r="B33" s="502">
        <v>36161</v>
      </c>
      <c r="C33" s="502">
        <v>36251</v>
      </c>
      <c r="D33" s="502">
        <v>36342</v>
      </c>
      <c r="E33" s="502">
        <v>36434</v>
      </c>
      <c r="F33" s="502">
        <v>36526</v>
      </c>
      <c r="G33" s="502">
        <v>36617</v>
      </c>
      <c r="H33" s="502">
        <v>36708</v>
      </c>
      <c r="I33" s="502">
        <v>36800</v>
      </c>
      <c r="J33" s="502">
        <v>36892</v>
      </c>
      <c r="K33" s="502">
        <v>36982</v>
      </c>
      <c r="L33" s="502">
        <v>37073</v>
      </c>
      <c r="M33" s="502">
        <v>37165</v>
      </c>
      <c r="N33" s="502">
        <v>37257</v>
      </c>
      <c r="O33" s="502">
        <v>37347</v>
      </c>
      <c r="P33" s="502">
        <v>37438</v>
      </c>
      <c r="Q33" s="502">
        <v>37530</v>
      </c>
      <c r="R33" s="502">
        <v>37622</v>
      </c>
      <c r="S33" s="502">
        <v>37712</v>
      </c>
      <c r="T33" s="502">
        <v>37803</v>
      </c>
      <c r="U33" s="502">
        <v>37895</v>
      </c>
      <c r="V33" s="502">
        <v>37987</v>
      </c>
      <c r="W33" s="502">
        <v>38078</v>
      </c>
      <c r="X33" s="502">
        <v>38169</v>
      </c>
      <c r="Y33" s="502">
        <v>38261</v>
      </c>
      <c r="Z33" s="502">
        <v>38353</v>
      </c>
      <c r="AA33" s="502">
        <v>38443</v>
      </c>
      <c r="AB33" s="502">
        <v>38534</v>
      </c>
      <c r="AC33" s="502">
        <v>38626</v>
      </c>
      <c r="AD33" s="502">
        <v>38718</v>
      </c>
      <c r="AE33" s="501">
        <v>38808</v>
      </c>
      <c r="AF33" s="501">
        <v>38899</v>
      </c>
      <c r="AG33" s="501">
        <v>38991</v>
      </c>
      <c r="AH33" s="501">
        <v>39083</v>
      </c>
      <c r="AI33" s="502">
        <v>39173</v>
      </c>
      <c r="AJ33" s="502">
        <v>39264</v>
      </c>
      <c r="AK33" s="502">
        <v>39356</v>
      </c>
      <c r="AL33" s="502">
        <v>39448</v>
      </c>
      <c r="AM33" s="502">
        <v>39539</v>
      </c>
      <c r="AN33" s="502">
        <v>39630</v>
      </c>
      <c r="AO33" s="502">
        <v>39722</v>
      </c>
      <c r="AP33" s="502">
        <v>39814</v>
      </c>
      <c r="AQ33" s="502">
        <v>39904</v>
      </c>
      <c r="AR33" s="502">
        <v>39995</v>
      </c>
      <c r="AS33" s="502">
        <v>40087</v>
      </c>
      <c r="AT33" s="502">
        <v>40179</v>
      </c>
      <c r="AU33" s="502">
        <v>40269</v>
      </c>
      <c r="AV33" s="502">
        <v>40360</v>
      </c>
      <c r="AW33" s="502">
        <v>40452</v>
      </c>
      <c r="AX33" s="502">
        <v>40544</v>
      </c>
      <c r="AY33" s="502">
        <v>40634</v>
      </c>
      <c r="AZ33" s="502">
        <v>40725</v>
      </c>
      <c r="BA33" s="502">
        <v>40817</v>
      </c>
      <c r="BB33" s="502">
        <v>40909</v>
      </c>
      <c r="BC33" s="502">
        <v>41000</v>
      </c>
      <c r="BD33" s="502">
        <v>41091</v>
      </c>
      <c r="BE33" s="502">
        <v>41183</v>
      </c>
      <c r="BF33" s="502">
        <v>41275</v>
      </c>
      <c r="BG33" s="502">
        <v>41365</v>
      </c>
      <c r="BH33" s="502">
        <v>41456</v>
      </c>
      <c r="BI33" s="502">
        <v>41548</v>
      </c>
      <c r="BJ33" s="502">
        <v>41640</v>
      </c>
      <c r="BK33" s="502">
        <v>41730</v>
      </c>
      <c r="BL33" s="502">
        <v>41821</v>
      </c>
      <c r="BM33" s="502">
        <v>41913</v>
      </c>
      <c r="BN33" s="502">
        <v>42005</v>
      </c>
      <c r="BO33" s="502">
        <v>42095</v>
      </c>
      <c r="BP33" s="502">
        <v>42186</v>
      </c>
      <c r="BQ33" s="502">
        <v>42278</v>
      </c>
      <c r="BR33" s="502">
        <v>42370</v>
      </c>
      <c r="BS33" s="502">
        <v>42461</v>
      </c>
      <c r="BT33" s="502">
        <v>42552</v>
      </c>
      <c r="BU33" s="502">
        <v>42644</v>
      </c>
      <c r="BV33" s="502">
        <v>42736</v>
      </c>
      <c r="BW33" s="502">
        <v>42826</v>
      </c>
      <c r="BX33" s="502">
        <v>42917</v>
      </c>
      <c r="BY33" s="502">
        <v>43009</v>
      </c>
      <c r="BZ33" s="502">
        <v>43101</v>
      </c>
      <c r="CA33" s="502">
        <v>43191</v>
      </c>
      <c r="CB33" s="502">
        <v>43282</v>
      </c>
      <c r="CC33" s="502">
        <v>43374</v>
      </c>
      <c r="CD33" s="502">
        <v>43466</v>
      </c>
      <c r="CE33" s="502">
        <v>43556</v>
      </c>
      <c r="CF33" s="502">
        <v>43647</v>
      </c>
      <c r="CG33" s="502">
        <v>43739</v>
      </c>
      <c r="CH33" s="502">
        <v>43831</v>
      </c>
      <c r="CI33" s="502">
        <v>43922</v>
      </c>
      <c r="CJ33" s="502">
        <v>44013</v>
      </c>
      <c r="CK33" s="502">
        <v>44105</v>
      </c>
      <c r="CL33" s="502">
        <v>44197</v>
      </c>
      <c r="CM33" s="502">
        <v>44287</v>
      </c>
      <c r="CN33" s="502">
        <v>44378</v>
      </c>
      <c r="CO33" s="502">
        <v>44470</v>
      </c>
      <c r="CP33" s="502">
        <v>44562</v>
      </c>
      <c r="CQ33" s="502">
        <v>44652</v>
      </c>
      <c r="CR33" s="502">
        <v>44743</v>
      </c>
      <c r="CS33" s="502">
        <v>44835</v>
      </c>
    </row>
    <row r="34" spans="1:97" x14ac:dyDescent="0.2">
      <c r="A34" s="506" t="s">
        <v>570</v>
      </c>
      <c r="B34" s="502">
        <v>35796</v>
      </c>
      <c r="C34" s="502">
        <v>35886</v>
      </c>
      <c r="D34" s="502">
        <v>35977</v>
      </c>
      <c r="E34" s="502">
        <v>36069</v>
      </c>
      <c r="F34" s="502">
        <v>36161</v>
      </c>
      <c r="G34" s="502">
        <v>36251</v>
      </c>
      <c r="H34" s="502">
        <v>36342</v>
      </c>
      <c r="I34" s="502">
        <v>36434</v>
      </c>
      <c r="J34" s="502">
        <v>36526</v>
      </c>
      <c r="K34" s="502">
        <v>36617</v>
      </c>
      <c r="L34" s="502">
        <v>36708</v>
      </c>
      <c r="M34" s="502">
        <v>36800</v>
      </c>
      <c r="N34" s="502">
        <v>36892</v>
      </c>
      <c r="O34" s="502">
        <v>36982</v>
      </c>
      <c r="P34" s="502">
        <v>37073</v>
      </c>
      <c r="Q34" s="502">
        <v>37165</v>
      </c>
      <c r="R34" s="502">
        <v>37257</v>
      </c>
      <c r="S34" s="502">
        <v>37347</v>
      </c>
      <c r="T34" s="502">
        <v>37438</v>
      </c>
      <c r="U34" s="502">
        <v>37530</v>
      </c>
      <c r="V34" s="502">
        <v>37622</v>
      </c>
      <c r="W34" s="502">
        <v>37712</v>
      </c>
      <c r="X34" s="502">
        <v>37803</v>
      </c>
      <c r="Y34" s="502">
        <v>37895</v>
      </c>
      <c r="Z34" s="502">
        <v>37987</v>
      </c>
      <c r="AA34" s="502">
        <v>38078</v>
      </c>
      <c r="AB34" s="502">
        <v>38169</v>
      </c>
      <c r="AC34" s="502">
        <v>38261</v>
      </c>
      <c r="AD34" s="502">
        <v>38353</v>
      </c>
      <c r="AE34" s="501">
        <v>38443</v>
      </c>
      <c r="AF34" s="501">
        <v>38534</v>
      </c>
      <c r="AG34" s="501">
        <v>38626</v>
      </c>
      <c r="AH34" s="501">
        <v>38718</v>
      </c>
      <c r="AI34" s="502">
        <v>38808</v>
      </c>
      <c r="AJ34" s="502">
        <v>38899</v>
      </c>
      <c r="AK34" s="502">
        <v>38991</v>
      </c>
      <c r="AL34" s="502">
        <v>39083</v>
      </c>
      <c r="AM34" s="502">
        <v>39173</v>
      </c>
      <c r="AN34" s="502">
        <v>39264</v>
      </c>
      <c r="AO34" s="502">
        <v>39356</v>
      </c>
      <c r="AP34" s="502">
        <v>39448</v>
      </c>
      <c r="AQ34" s="502">
        <v>39539</v>
      </c>
      <c r="AR34" s="502">
        <v>39630</v>
      </c>
      <c r="AS34" s="502">
        <v>39722</v>
      </c>
      <c r="AT34" s="502">
        <v>39814</v>
      </c>
      <c r="AU34" s="502">
        <v>39904</v>
      </c>
      <c r="AV34" s="502">
        <v>39995</v>
      </c>
      <c r="AW34" s="502">
        <v>40087</v>
      </c>
      <c r="AX34" s="502">
        <v>40179</v>
      </c>
      <c r="AY34" s="502">
        <v>40269</v>
      </c>
      <c r="AZ34" s="502">
        <v>40360</v>
      </c>
      <c r="BA34" s="502">
        <v>40452</v>
      </c>
      <c r="BB34" s="502">
        <v>40544</v>
      </c>
      <c r="BC34" s="502">
        <v>40634</v>
      </c>
      <c r="BD34" s="502">
        <v>40725</v>
      </c>
      <c r="BE34" s="502">
        <v>40817</v>
      </c>
      <c r="BF34" s="502">
        <v>40909</v>
      </c>
      <c r="BG34" s="502">
        <v>41000</v>
      </c>
      <c r="BH34" s="502">
        <v>41091</v>
      </c>
      <c r="BI34" s="502">
        <v>41183</v>
      </c>
      <c r="BJ34" s="502">
        <v>41275</v>
      </c>
      <c r="BK34" s="502">
        <v>41365</v>
      </c>
      <c r="BL34" s="502">
        <v>41456</v>
      </c>
      <c r="BM34" s="502">
        <v>41548</v>
      </c>
      <c r="BN34" s="502">
        <v>41640</v>
      </c>
      <c r="BO34" s="502">
        <v>41730</v>
      </c>
      <c r="BP34" s="502">
        <v>41821</v>
      </c>
      <c r="BQ34" s="502">
        <v>41913</v>
      </c>
      <c r="BR34" s="502">
        <v>42005</v>
      </c>
      <c r="BS34" s="502">
        <v>42095</v>
      </c>
      <c r="BT34" s="502">
        <v>42186</v>
      </c>
      <c r="BU34" s="502">
        <v>42278</v>
      </c>
      <c r="BV34" s="502">
        <v>42370</v>
      </c>
      <c r="BW34" s="502">
        <v>42461</v>
      </c>
      <c r="BX34" s="502">
        <v>42552</v>
      </c>
      <c r="BY34" s="502">
        <v>42644</v>
      </c>
      <c r="BZ34" s="502">
        <v>42736</v>
      </c>
      <c r="CA34" s="502">
        <v>42826</v>
      </c>
      <c r="CB34" s="502">
        <v>42917</v>
      </c>
      <c r="CC34" s="502">
        <v>43009</v>
      </c>
      <c r="CD34" s="502">
        <v>43101</v>
      </c>
      <c r="CE34" s="502">
        <v>43191</v>
      </c>
      <c r="CF34" s="502">
        <v>43282</v>
      </c>
      <c r="CG34" s="502">
        <v>43374</v>
      </c>
      <c r="CH34" s="502">
        <v>43466</v>
      </c>
      <c r="CI34" s="502">
        <v>43556</v>
      </c>
      <c r="CJ34" s="502">
        <v>43647</v>
      </c>
      <c r="CK34" s="502">
        <v>43739</v>
      </c>
      <c r="CL34" s="502">
        <v>43831</v>
      </c>
      <c r="CM34" s="502">
        <v>43922</v>
      </c>
      <c r="CN34" s="502">
        <v>44013</v>
      </c>
      <c r="CO34" s="502">
        <v>44105</v>
      </c>
      <c r="CP34" s="502">
        <v>44197</v>
      </c>
      <c r="CQ34" s="502">
        <v>44287</v>
      </c>
      <c r="CR34" s="502">
        <v>44378</v>
      </c>
      <c r="CS34" s="502">
        <v>44470</v>
      </c>
    </row>
    <row r="35" spans="1:97" x14ac:dyDescent="0.2">
      <c r="A35" s="506" t="s">
        <v>571</v>
      </c>
      <c r="B35" s="502">
        <v>35796</v>
      </c>
      <c r="C35" s="502">
        <v>35886</v>
      </c>
      <c r="D35" s="502">
        <v>35977</v>
      </c>
      <c r="E35" s="502">
        <v>36069</v>
      </c>
      <c r="F35" s="502">
        <v>36161</v>
      </c>
      <c r="G35" s="502">
        <v>36251</v>
      </c>
      <c r="H35" s="502">
        <v>36342</v>
      </c>
      <c r="I35" s="502">
        <v>36434</v>
      </c>
      <c r="J35" s="502">
        <v>36526</v>
      </c>
      <c r="K35" s="502">
        <v>36617</v>
      </c>
      <c r="L35" s="502">
        <v>36708</v>
      </c>
      <c r="M35" s="502">
        <v>36800</v>
      </c>
      <c r="N35" s="502">
        <v>36892</v>
      </c>
      <c r="O35" s="502">
        <v>36982</v>
      </c>
      <c r="P35" s="502">
        <v>37073</v>
      </c>
      <c r="Q35" s="502">
        <v>37165</v>
      </c>
      <c r="R35" s="502">
        <v>37257</v>
      </c>
      <c r="S35" s="502">
        <v>37347</v>
      </c>
      <c r="T35" s="502">
        <v>37438</v>
      </c>
      <c r="U35" s="502">
        <v>37530</v>
      </c>
      <c r="V35" s="502">
        <v>37622</v>
      </c>
      <c r="W35" s="502">
        <v>37712</v>
      </c>
      <c r="X35" s="502">
        <v>37803</v>
      </c>
      <c r="Y35" s="502">
        <v>37895</v>
      </c>
      <c r="Z35" s="502">
        <v>37987</v>
      </c>
      <c r="AA35" s="502">
        <v>38078</v>
      </c>
      <c r="AB35" s="502">
        <v>38169</v>
      </c>
      <c r="AC35" s="502">
        <v>38261</v>
      </c>
      <c r="AD35" s="502">
        <v>38353</v>
      </c>
      <c r="AE35" s="501">
        <v>38443</v>
      </c>
      <c r="AF35" s="501">
        <v>38534</v>
      </c>
      <c r="AG35" s="501">
        <v>38626</v>
      </c>
      <c r="AH35" s="501">
        <v>38718</v>
      </c>
      <c r="AI35" s="502">
        <v>38808</v>
      </c>
      <c r="AJ35" s="502">
        <v>38899</v>
      </c>
      <c r="AK35" s="502">
        <v>38991</v>
      </c>
      <c r="AL35" s="502">
        <v>39083</v>
      </c>
      <c r="AM35" s="502">
        <v>39173</v>
      </c>
      <c r="AN35" s="502">
        <v>39264</v>
      </c>
      <c r="AO35" s="502">
        <v>39356</v>
      </c>
      <c r="AP35" s="502">
        <v>39448</v>
      </c>
      <c r="AQ35" s="502">
        <v>39539</v>
      </c>
      <c r="AR35" s="502">
        <v>39630</v>
      </c>
      <c r="AS35" s="502">
        <v>39722</v>
      </c>
      <c r="AT35" s="502">
        <v>39814</v>
      </c>
      <c r="AU35" s="502">
        <v>39904</v>
      </c>
      <c r="AV35" s="502">
        <v>39995</v>
      </c>
      <c r="AW35" s="502">
        <v>40087</v>
      </c>
      <c r="AX35" s="502">
        <v>40179</v>
      </c>
      <c r="AY35" s="502">
        <v>40269</v>
      </c>
      <c r="AZ35" s="502">
        <v>40360</v>
      </c>
      <c r="BA35" s="502">
        <v>40452</v>
      </c>
      <c r="BB35" s="502">
        <v>40544</v>
      </c>
      <c r="BC35" s="502">
        <v>40634</v>
      </c>
      <c r="BD35" s="502">
        <v>40725</v>
      </c>
      <c r="BE35" s="502">
        <v>40817</v>
      </c>
      <c r="BF35" s="502">
        <v>40909</v>
      </c>
      <c r="BG35" s="502">
        <v>41000</v>
      </c>
      <c r="BH35" s="502">
        <v>41091</v>
      </c>
      <c r="BI35" s="502">
        <v>41183</v>
      </c>
      <c r="BJ35" s="502">
        <v>41275</v>
      </c>
      <c r="BK35" s="502">
        <v>41365</v>
      </c>
      <c r="BL35" s="502">
        <v>41456</v>
      </c>
      <c r="BM35" s="502">
        <v>41548</v>
      </c>
      <c r="BN35" s="502">
        <v>41640</v>
      </c>
      <c r="BO35" s="502">
        <v>41730</v>
      </c>
      <c r="BP35" s="502">
        <v>41821</v>
      </c>
      <c r="BQ35" s="502">
        <v>41913</v>
      </c>
      <c r="BR35" s="502">
        <v>42005</v>
      </c>
      <c r="BS35" s="502">
        <v>42095</v>
      </c>
      <c r="BT35" s="502">
        <v>42186</v>
      </c>
      <c r="BU35" s="502">
        <v>42278</v>
      </c>
      <c r="BV35" s="502">
        <v>42370</v>
      </c>
      <c r="BW35" s="502">
        <v>42461</v>
      </c>
      <c r="BX35" s="502">
        <v>42552</v>
      </c>
      <c r="BY35" s="502">
        <v>42644</v>
      </c>
      <c r="BZ35" s="502">
        <v>42736</v>
      </c>
      <c r="CA35" s="502">
        <v>42826</v>
      </c>
      <c r="CB35" s="502">
        <v>42917</v>
      </c>
      <c r="CC35" s="502">
        <v>43009</v>
      </c>
      <c r="CD35" s="502">
        <v>43101</v>
      </c>
      <c r="CE35" s="502">
        <v>43191</v>
      </c>
      <c r="CF35" s="502">
        <v>43282</v>
      </c>
      <c r="CG35" s="502">
        <v>43374</v>
      </c>
      <c r="CH35" s="502">
        <v>43466</v>
      </c>
      <c r="CI35" s="502">
        <v>43556</v>
      </c>
      <c r="CJ35" s="502">
        <v>43647</v>
      </c>
      <c r="CK35" s="502">
        <v>43739</v>
      </c>
      <c r="CL35" s="502">
        <v>43831</v>
      </c>
      <c r="CM35" s="502">
        <v>43922</v>
      </c>
      <c r="CN35" s="502">
        <v>44013</v>
      </c>
      <c r="CO35" s="502">
        <v>44105</v>
      </c>
      <c r="CP35" s="502">
        <v>44197</v>
      </c>
      <c r="CQ35" s="502">
        <v>44287</v>
      </c>
      <c r="CR35" s="502">
        <v>44378</v>
      </c>
      <c r="CS35" s="502">
        <v>44470</v>
      </c>
    </row>
    <row r="36" spans="1:97" x14ac:dyDescent="0.2">
      <c r="A36" s="506" t="s">
        <v>572</v>
      </c>
      <c r="B36" s="502">
        <v>35796</v>
      </c>
      <c r="C36" s="502">
        <v>35886</v>
      </c>
      <c r="D36" s="502">
        <v>35977</v>
      </c>
      <c r="E36" s="502">
        <v>36069</v>
      </c>
      <c r="F36" s="502">
        <v>36161</v>
      </c>
      <c r="G36" s="502">
        <v>36251</v>
      </c>
      <c r="H36" s="502">
        <v>36342</v>
      </c>
      <c r="I36" s="502">
        <v>36434</v>
      </c>
      <c r="J36" s="502">
        <v>36526</v>
      </c>
      <c r="K36" s="502">
        <v>36617</v>
      </c>
      <c r="L36" s="502">
        <v>36708</v>
      </c>
      <c r="M36" s="502">
        <v>36800</v>
      </c>
      <c r="N36" s="502">
        <v>36892</v>
      </c>
      <c r="O36" s="502">
        <v>36982</v>
      </c>
      <c r="P36" s="502">
        <v>37073</v>
      </c>
      <c r="Q36" s="502">
        <v>37165</v>
      </c>
      <c r="R36" s="502">
        <v>37257</v>
      </c>
      <c r="S36" s="502">
        <v>37347</v>
      </c>
      <c r="T36" s="502">
        <v>37438</v>
      </c>
      <c r="U36" s="502">
        <v>37530</v>
      </c>
      <c r="V36" s="502">
        <v>37622</v>
      </c>
      <c r="W36" s="502">
        <v>37712</v>
      </c>
      <c r="X36" s="502">
        <v>37803</v>
      </c>
      <c r="Y36" s="502">
        <v>37895</v>
      </c>
      <c r="Z36" s="502">
        <v>37987</v>
      </c>
      <c r="AA36" s="502">
        <v>38078</v>
      </c>
      <c r="AB36" s="502">
        <v>38169</v>
      </c>
      <c r="AC36" s="502">
        <v>38261</v>
      </c>
      <c r="AD36" s="502">
        <v>38353</v>
      </c>
      <c r="AE36" s="501">
        <v>38443</v>
      </c>
      <c r="AF36" s="501">
        <v>38534</v>
      </c>
      <c r="AG36" s="501">
        <v>38626</v>
      </c>
      <c r="AH36" s="501">
        <v>38718</v>
      </c>
      <c r="AI36" s="502">
        <v>38808</v>
      </c>
      <c r="AJ36" s="502">
        <v>38899</v>
      </c>
      <c r="AK36" s="502">
        <v>38991</v>
      </c>
      <c r="AL36" s="502">
        <v>39083</v>
      </c>
      <c r="AM36" s="502">
        <v>39173</v>
      </c>
      <c r="AN36" s="502">
        <v>39264</v>
      </c>
      <c r="AO36" s="502">
        <v>39356</v>
      </c>
      <c r="AP36" s="502">
        <v>39448</v>
      </c>
      <c r="AQ36" s="502">
        <v>39539</v>
      </c>
      <c r="AR36" s="502">
        <v>39630</v>
      </c>
      <c r="AS36" s="502">
        <v>39722</v>
      </c>
      <c r="AT36" s="502">
        <v>39814</v>
      </c>
      <c r="AU36" s="502">
        <v>39904</v>
      </c>
      <c r="AV36" s="502">
        <v>39995</v>
      </c>
      <c r="AW36" s="502">
        <v>40087</v>
      </c>
      <c r="AX36" s="502">
        <v>40179</v>
      </c>
      <c r="AY36" s="502">
        <v>40269</v>
      </c>
      <c r="AZ36" s="502">
        <v>40360</v>
      </c>
      <c r="BA36" s="502">
        <v>40452</v>
      </c>
      <c r="BB36" s="502">
        <v>40544</v>
      </c>
      <c r="BC36" s="502">
        <v>40634</v>
      </c>
      <c r="BD36" s="502">
        <v>40725</v>
      </c>
      <c r="BE36" s="502">
        <v>40817</v>
      </c>
      <c r="BF36" s="502">
        <v>40909</v>
      </c>
      <c r="BG36" s="502">
        <v>41000</v>
      </c>
      <c r="BH36" s="502">
        <v>41091</v>
      </c>
      <c r="BI36" s="502">
        <v>41183</v>
      </c>
      <c r="BJ36" s="502">
        <v>41275</v>
      </c>
      <c r="BK36" s="502">
        <v>41365</v>
      </c>
      <c r="BL36" s="502">
        <v>41456</v>
      </c>
      <c r="BM36" s="502">
        <v>41548</v>
      </c>
      <c r="BN36" s="502">
        <v>41640</v>
      </c>
      <c r="BO36" s="502">
        <v>41730</v>
      </c>
      <c r="BP36" s="502">
        <v>41821</v>
      </c>
      <c r="BQ36" s="502">
        <v>41913</v>
      </c>
      <c r="BR36" s="502">
        <v>42005</v>
      </c>
      <c r="BS36" s="502">
        <v>42095</v>
      </c>
      <c r="BT36" s="502">
        <v>42186</v>
      </c>
      <c r="BU36" s="502">
        <v>42278</v>
      </c>
      <c r="BV36" s="502">
        <v>42370</v>
      </c>
      <c r="BW36" s="502">
        <v>42461</v>
      </c>
      <c r="BX36" s="502">
        <v>42552</v>
      </c>
      <c r="BY36" s="502">
        <v>42644</v>
      </c>
      <c r="BZ36" s="502">
        <v>42736</v>
      </c>
      <c r="CA36" s="502">
        <v>42826</v>
      </c>
      <c r="CB36" s="502">
        <v>42917</v>
      </c>
      <c r="CC36" s="502">
        <v>43009</v>
      </c>
      <c r="CD36" s="502">
        <v>43101</v>
      </c>
      <c r="CE36" s="502">
        <v>43191</v>
      </c>
      <c r="CF36" s="502">
        <v>43282</v>
      </c>
      <c r="CG36" s="502">
        <v>43374</v>
      </c>
      <c r="CH36" s="502">
        <v>43466</v>
      </c>
      <c r="CI36" s="502">
        <v>43556</v>
      </c>
      <c r="CJ36" s="502">
        <v>43647</v>
      </c>
      <c r="CK36" s="502">
        <v>43739</v>
      </c>
      <c r="CL36" s="502">
        <v>43831</v>
      </c>
      <c r="CM36" s="502">
        <v>43922</v>
      </c>
      <c r="CN36" s="502">
        <v>44013</v>
      </c>
      <c r="CO36" s="502">
        <v>44105</v>
      </c>
      <c r="CP36" s="502">
        <v>44197</v>
      </c>
      <c r="CQ36" s="502">
        <v>44287</v>
      </c>
      <c r="CR36" s="502">
        <v>44378</v>
      </c>
      <c r="CS36" s="502">
        <v>44470</v>
      </c>
    </row>
    <row r="37" spans="1:97" x14ac:dyDescent="0.2">
      <c r="A37" s="506" t="s">
        <v>573</v>
      </c>
      <c r="B37" s="502">
        <v>35796</v>
      </c>
      <c r="C37" s="502">
        <v>35886</v>
      </c>
      <c r="D37" s="502">
        <v>35977</v>
      </c>
      <c r="E37" s="502">
        <v>36069</v>
      </c>
      <c r="F37" s="502">
        <v>36161</v>
      </c>
      <c r="G37" s="502">
        <v>36251</v>
      </c>
      <c r="H37" s="502">
        <v>36342</v>
      </c>
      <c r="I37" s="502">
        <v>36434</v>
      </c>
      <c r="J37" s="502">
        <v>36526</v>
      </c>
      <c r="K37" s="502">
        <v>36617</v>
      </c>
      <c r="L37" s="502">
        <v>36708</v>
      </c>
      <c r="M37" s="502">
        <v>36800</v>
      </c>
      <c r="N37" s="502">
        <v>36892</v>
      </c>
      <c r="O37" s="502">
        <v>36982</v>
      </c>
      <c r="P37" s="502">
        <v>37073</v>
      </c>
      <c r="Q37" s="502">
        <v>37165</v>
      </c>
      <c r="R37" s="502">
        <v>37257</v>
      </c>
      <c r="S37" s="502">
        <v>37347</v>
      </c>
      <c r="T37" s="502">
        <v>37438</v>
      </c>
      <c r="U37" s="502">
        <v>37530</v>
      </c>
      <c r="V37" s="502">
        <v>37622</v>
      </c>
      <c r="W37" s="502">
        <v>37712</v>
      </c>
      <c r="X37" s="502">
        <v>37803</v>
      </c>
      <c r="Y37" s="502">
        <v>37895</v>
      </c>
      <c r="Z37" s="502">
        <v>37987</v>
      </c>
      <c r="AA37" s="502">
        <v>38078</v>
      </c>
      <c r="AB37" s="502">
        <v>38169</v>
      </c>
      <c r="AC37" s="502">
        <v>38261</v>
      </c>
      <c r="AD37" s="502">
        <v>38353</v>
      </c>
      <c r="AE37" s="501">
        <v>38443</v>
      </c>
      <c r="AF37" s="501">
        <v>38534</v>
      </c>
      <c r="AG37" s="501">
        <v>38626</v>
      </c>
      <c r="AH37" s="501">
        <v>38718</v>
      </c>
      <c r="AI37" s="502">
        <v>38808</v>
      </c>
      <c r="AJ37" s="502">
        <v>38899</v>
      </c>
      <c r="AK37" s="502">
        <v>38991</v>
      </c>
      <c r="AL37" s="502">
        <v>39083</v>
      </c>
      <c r="AM37" s="502">
        <v>39173</v>
      </c>
      <c r="AN37" s="502">
        <v>39264</v>
      </c>
      <c r="AO37" s="502">
        <v>39356</v>
      </c>
      <c r="AP37" s="502">
        <v>39448</v>
      </c>
      <c r="AQ37" s="502">
        <v>39539</v>
      </c>
      <c r="AR37" s="502">
        <v>39630</v>
      </c>
      <c r="AS37" s="502">
        <v>39722</v>
      </c>
      <c r="AT37" s="502">
        <v>39814</v>
      </c>
      <c r="AU37" s="502">
        <v>39904</v>
      </c>
      <c r="AV37" s="502">
        <v>39995</v>
      </c>
      <c r="AW37" s="502">
        <v>40087</v>
      </c>
      <c r="AX37" s="502">
        <v>40179</v>
      </c>
      <c r="AY37" s="502">
        <v>40269</v>
      </c>
      <c r="AZ37" s="502">
        <v>40360</v>
      </c>
      <c r="BA37" s="502">
        <v>40452</v>
      </c>
      <c r="BB37" s="502">
        <v>40544</v>
      </c>
      <c r="BC37" s="502">
        <v>40634</v>
      </c>
      <c r="BD37" s="502">
        <v>40725</v>
      </c>
      <c r="BE37" s="502">
        <v>40817</v>
      </c>
      <c r="BF37" s="502">
        <v>40909</v>
      </c>
      <c r="BG37" s="502">
        <v>41000</v>
      </c>
      <c r="BH37" s="502">
        <v>41091</v>
      </c>
      <c r="BI37" s="502">
        <v>41183</v>
      </c>
      <c r="BJ37" s="502">
        <v>41275</v>
      </c>
      <c r="BK37" s="502">
        <v>41365</v>
      </c>
      <c r="BL37" s="502">
        <v>41456</v>
      </c>
      <c r="BM37" s="502">
        <v>41548</v>
      </c>
      <c r="BN37" s="502">
        <v>41640</v>
      </c>
      <c r="BO37" s="502">
        <v>41730</v>
      </c>
      <c r="BP37" s="502">
        <v>41821</v>
      </c>
      <c r="BQ37" s="502">
        <v>41913</v>
      </c>
      <c r="BR37" s="502">
        <v>42005</v>
      </c>
      <c r="BS37" s="502">
        <v>42095</v>
      </c>
      <c r="BT37" s="502">
        <v>42186</v>
      </c>
      <c r="BU37" s="502">
        <v>42278</v>
      </c>
      <c r="BV37" s="502">
        <v>42370</v>
      </c>
      <c r="BW37" s="502">
        <v>42461</v>
      </c>
      <c r="BX37" s="502">
        <v>42552</v>
      </c>
      <c r="BY37" s="502">
        <v>42644</v>
      </c>
      <c r="BZ37" s="502">
        <v>42736</v>
      </c>
      <c r="CA37" s="502">
        <v>42826</v>
      </c>
      <c r="CB37" s="502">
        <v>42917</v>
      </c>
      <c r="CC37" s="502">
        <v>43009</v>
      </c>
      <c r="CD37" s="502">
        <v>43101</v>
      </c>
      <c r="CE37" s="502">
        <v>43191</v>
      </c>
      <c r="CF37" s="502">
        <v>43282</v>
      </c>
      <c r="CG37" s="502">
        <v>43374</v>
      </c>
      <c r="CH37" s="502">
        <v>43466</v>
      </c>
      <c r="CI37" s="502">
        <v>43556</v>
      </c>
      <c r="CJ37" s="502">
        <v>43647</v>
      </c>
      <c r="CK37" s="502">
        <v>43739</v>
      </c>
      <c r="CL37" s="502">
        <v>43831</v>
      </c>
      <c r="CM37" s="502">
        <v>43922</v>
      </c>
      <c r="CN37" s="502">
        <v>44013</v>
      </c>
      <c r="CO37" s="502">
        <v>44105</v>
      </c>
      <c r="CP37" s="502">
        <v>44197</v>
      </c>
      <c r="CQ37" s="502">
        <v>44287</v>
      </c>
      <c r="CR37" s="502">
        <v>44378</v>
      </c>
      <c r="CS37" s="502">
        <v>44470</v>
      </c>
    </row>
    <row r="38" spans="1:97" x14ac:dyDescent="0.2">
      <c r="A38" s="506" t="s">
        <v>574</v>
      </c>
      <c r="B38" s="502">
        <v>35796</v>
      </c>
      <c r="C38" s="502">
        <v>35886</v>
      </c>
      <c r="D38" s="502">
        <v>35977</v>
      </c>
      <c r="E38" s="502">
        <v>36069</v>
      </c>
      <c r="F38" s="502">
        <v>36161</v>
      </c>
      <c r="G38" s="502">
        <v>36251</v>
      </c>
      <c r="H38" s="502">
        <v>36342</v>
      </c>
      <c r="I38" s="502">
        <v>36434</v>
      </c>
      <c r="J38" s="502">
        <v>36526</v>
      </c>
      <c r="K38" s="502">
        <v>36617</v>
      </c>
      <c r="L38" s="502">
        <v>36708</v>
      </c>
      <c r="M38" s="502">
        <v>36800</v>
      </c>
      <c r="N38" s="502">
        <v>36892</v>
      </c>
      <c r="O38" s="502">
        <v>36982</v>
      </c>
      <c r="P38" s="502">
        <v>37073</v>
      </c>
      <c r="Q38" s="502">
        <v>37165</v>
      </c>
      <c r="R38" s="502">
        <v>37257</v>
      </c>
      <c r="S38" s="502">
        <v>37347</v>
      </c>
      <c r="T38" s="502">
        <v>37438</v>
      </c>
      <c r="U38" s="502">
        <v>37530</v>
      </c>
      <c r="V38" s="502">
        <v>37622</v>
      </c>
      <c r="W38" s="502">
        <v>37712</v>
      </c>
      <c r="X38" s="502">
        <v>37803</v>
      </c>
      <c r="Y38" s="502">
        <v>37895</v>
      </c>
      <c r="Z38" s="502">
        <v>37987</v>
      </c>
      <c r="AA38" s="502">
        <v>38078</v>
      </c>
      <c r="AB38" s="502">
        <v>38169</v>
      </c>
      <c r="AC38" s="502">
        <v>38261</v>
      </c>
      <c r="AD38" s="502">
        <v>38353</v>
      </c>
      <c r="AE38" s="501">
        <v>38443</v>
      </c>
      <c r="AF38" s="501">
        <v>38534</v>
      </c>
      <c r="AG38" s="501">
        <v>38626</v>
      </c>
      <c r="AH38" s="501">
        <v>38718</v>
      </c>
      <c r="AI38" s="502">
        <v>38808</v>
      </c>
      <c r="AJ38" s="502">
        <v>38899</v>
      </c>
      <c r="AK38" s="502">
        <v>38991</v>
      </c>
      <c r="AL38" s="502">
        <v>39083</v>
      </c>
      <c r="AM38" s="502">
        <v>39173</v>
      </c>
      <c r="AN38" s="502">
        <v>39264</v>
      </c>
      <c r="AO38" s="502">
        <v>39356</v>
      </c>
      <c r="AP38" s="502">
        <v>39448</v>
      </c>
      <c r="AQ38" s="502">
        <v>39539</v>
      </c>
      <c r="AR38" s="502">
        <v>39630</v>
      </c>
      <c r="AS38" s="502">
        <v>39722</v>
      </c>
      <c r="AT38" s="502">
        <v>39814</v>
      </c>
      <c r="AU38" s="502">
        <v>39904</v>
      </c>
      <c r="AV38" s="502">
        <v>39995</v>
      </c>
      <c r="AW38" s="502">
        <v>40087</v>
      </c>
      <c r="AX38" s="502">
        <v>40179</v>
      </c>
      <c r="AY38" s="502">
        <v>40269</v>
      </c>
      <c r="AZ38" s="502">
        <v>40360</v>
      </c>
      <c r="BA38" s="502">
        <v>40452</v>
      </c>
      <c r="BB38" s="502">
        <v>40544</v>
      </c>
      <c r="BC38" s="502">
        <v>40634</v>
      </c>
      <c r="BD38" s="502">
        <v>40725</v>
      </c>
      <c r="BE38" s="502">
        <v>40817</v>
      </c>
      <c r="BF38" s="502">
        <v>40909</v>
      </c>
      <c r="BG38" s="502">
        <v>41000</v>
      </c>
      <c r="BH38" s="502">
        <v>41091</v>
      </c>
      <c r="BI38" s="502">
        <v>41183</v>
      </c>
      <c r="BJ38" s="502">
        <v>41275</v>
      </c>
      <c r="BK38" s="502">
        <v>41365</v>
      </c>
      <c r="BL38" s="502">
        <v>41456</v>
      </c>
      <c r="BM38" s="502">
        <v>41548</v>
      </c>
      <c r="BN38" s="502">
        <v>41640</v>
      </c>
      <c r="BO38" s="502">
        <v>41730</v>
      </c>
      <c r="BP38" s="502">
        <v>41821</v>
      </c>
      <c r="BQ38" s="502">
        <v>41913</v>
      </c>
      <c r="BR38" s="502">
        <v>42005</v>
      </c>
      <c r="BS38" s="502">
        <v>42095</v>
      </c>
      <c r="BT38" s="502">
        <v>42186</v>
      </c>
      <c r="BU38" s="502">
        <v>42278</v>
      </c>
      <c r="BV38" s="502">
        <v>42370</v>
      </c>
      <c r="BW38" s="502">
        <v>42461</v>
      </c>
      <c r="BX38" s="502">
        <v>42552</v>
      </c>
      <c r="BY38" s="502">
        <v>42644</v>
      </c>
      <c r="BZ38" s="502">
        <v>42736</v>
      </c>
      <c r="CA38" s="502">
        <v>42826</v>
      </c>
      <c r="CB38" s="502">
        <v>42917</v>
      </c>
      <c r="CC38" s="502">
        <v>43009</v>
      </c>
      <c r="CD38" s="502">
        <v>43101</v>
      </c>
      <c r="CE38" s="502">
        <v>43191</v>
      </c>
      <c r="CF38" s="502">
        <v>43282</v>
      </c>
      <c r="CG38" s="502">
        <v>43374</v>
      </c>
      <c r="CH38" s="502">
        <v>43466</v>
      </c>
      <c r="CI38" s="502">
        <v>43556</v>
      </c>
      <c r="CJ38" s="502">
        <v>43647</v>
      </c>
      <c r="CK38" s="502">
        <v>43739</v>
      </c>
      <c r="CL38" s="502">
        <v>43831</v>
      </c>
      <c r="CM38" s="502">
        <v>43922</v>
      </c>
      <c r="CN38" s="502">
        <v>44013</v>
      </c>
      <c r="CO38" s="502">
        <v>44105</v>
      </c>
      <c r="CP38" s="502">
        <v>44197</v>
      </c>
      <c r="CQ38" s="502">
        <v>44287</v>
      </c>
      <c r="CR38" s="502">
        <v>44378</v>
      </c>
      <c r="CS38" s="502">
        <v>44470</v>
      </c>
    </row>
    <row r="39" spans="1:97" x14ac:dyDescent="0.2">
      <c r="A39" s="513" t="s">
        <v>538</v>
      </c>
      <c r="B39" s="502">
        <v>36526</v>
      </c>
      <c r="C39" s="502">
        <v>36617</v>
      </c>
      <c r="D39" s="502">
        <v>36708</v>
      </c>
      <c r="E39" s="502">
        <v>36800</v>
      </c>
      <c r="F39" s="502">
        <v>36892</v>
      </c>
      <c r="G39" s="502">
        <v>36982</v>
      </c>
      <c r="H39" s="502">
        <v>37073</v>
      </c>
      <c r="I39" s="502">
        <v>37165</v>
      </c>
      <c r="J39" s="502">
        <v>37257</v>
      </c>
      <c r="K39" s="502">
        <v>37347</v>
      </c>
      <c r="L39" s="502">
        <v>37438</v>
      </c>
      <c r="M39" s="502">
        <v>37530</v>
      </c>
      <c r="N39" s="502">
        <v>37622</v>
      </c>
      <c r="O39" s="502">
        <v>37712</v>
      </c>
      <c r="P39" s="502">
        <v>37803</v>
      </c>
      <c r="Q39" s="502">
        <v>37895</v>
      </c>
      <c r="R39" s="502">
        <v>37987</v>
      </c>
      <c r="S39" s="502">
        <v>38078</v>
      </c>
      <c r="T39" s="502">
        <v>38169</v>
      </c>
      <c r="U39" s="502">
        <v>38261</v>
      </c>
      <c r="V39" s="502">
        <v>38353</v>
      </c>
      <c r="W39" s="502">
        <v>38443</v>
      </c>
      <c r="X39" s="502">
        <v>38534</v>
      </c>
      <c r="Y39" s="502">
        <v>38626</v>
      </c>
      <c r="Z39" s="502">
        <v>38718</v>
      </c>
      <c r="AA39" s="502">
        <v>38808</v>
      </c>
      <c r="AB39" s="502">
        <v>38899</v>
      </c>
      <c r="AC39" s="502">
        <v>38991</v>
      </c>
      <c r="AD39" s="502">
        <v>39083</v>
      </c>
      <c r="AE39" s="501">
        <v>39173</v>
      </c>
      <c r="AF39" s="501">
        <v>39264</v>
      </c>
      <c r="AG39" s="501">
        <v>39356</v>
      </c>
      <c r="AH39" s="501">
        <v>39448</v>
      </c>
      <c r="AI39" s="502">
        <v>39539</v>
      </c>
      <c r="AJ39" s="502">
        <v>39630</v>
      </c>
      <c r="AK39" s="502">
        <v>39722</v>
      </c>
      <c r="AL39" s="502">
        <v>39814</v>
      </c>
      <c r="AM39" s="502">
        <v>39904</v>
      </c>
      <c r="AN39" s="502">
        <v>39995</v>
      </c>
      <c r="AO39" s="502">
        <v>40087</v>
      </c>
      <c r="AP39" s="502">
        <v>40179</v>
      </c>
      <c r="AQ39" s="502">
        <v>40269</v>
      </c>
      <c r="AR39" s="502">
        <v>40360</v>
      </c>
      <c r="AS39" s="502">
        <v>40452</v>
      </c>
      <c r="AT39" s="502">
        <v>40544</v>
      </c>
      <c r="AU39" s="502">
        <v>40634</v>
      </c>
      <c r="AV39" s="502">
        <v>40725</v>
      </c>
      <c r="AW39" s="502">
        <v>40817</v>
      </c>
      <c r="AX39" s="502">
        <v>40909</v>
      </c>
      <c r="AY39" s="502">
        <v>41000</v>
      </c>
      <c r="AZ39" s="502">
        <v>41091</v>
      </c>
      <c r="BA39" s="502">
        <v>41183</v>
      </c>
      <c r="BB39" s="502">
        <v>41275</v>
      </c>
      <c r="BC39" s="502">
        <v>41365</v>
      </c>
      <c r="BD39" s="502">
        <v>41456</v>
      </c>
      <c r="BE39" s="502">
        <v>41548</v>
      </c>
      <c r="BF39" s="502">
        <v>41640</v>
      </c>
      <c r="BG39" s="502">
        <v>41730</v>
      </c>
      <c r="BH39" s="502">
        <v>41821</v>
      </c>
      <c r="BI39" s="502">
        <v>41913</v>
      </c>
      <c r="BJ39" s="502">
        <v>42005</v>
      </c>
      <c r="BK39" s="502">
        <v>42095</v>
      </c>
      <c r="BL39" s="502">
        <v>42186</v>
      </c>
      <c r="BM39" s="502">
        <v>42278</v>
      </c>
      <c r="BN39" s="502">
        <v>42370</v>
      </c>
      <c r="BO39" s="502">
        <v>42461</v>
      </c>
      <c r="BP39" s="502">
        <v>42552</v>
      </c>
      <c r="BQ39" s="502">
        <v>42644</v>
      </c>
      <c r="BR39" s="502">
        <v>42736</v>
      </c>
      <c r="BS39" s="502">
        <v>42826</v>
      </c>
      <c r="BT39" s="502">
        <v>42917</v>
      </c>
      <c r="BU39" s="502">
        <v>43009</v>
      </c>
      <c r="BV39" s="502">
        <v>43101</v>
      </c>
      <c r="BW39" s="502">
        <v>43191</v>
      </c>
      <c r="BX39" s="502">
        <v>43282</v>
      </c>
      <c r="BY39" s="502">
        <v>43374</v>
      </c>
      <c r="BZ39" s="502">
        <v>43466</v>
      </c>
      <c r="CA39" s="502">
        <v>43556</v>
      </c>
      <c r="CB39" s="502">
        <v>43647</v>
      </c>
      <c r="CC39" s="502">
        <v>43739</v>
      </c>
      <c r="CD39" s="502">
        <v>43831</v>
      </c>
      <c r="CE39" s="502">
        <v>43922</v>
      </c>
      <c r="CF39" s="502">
        <v>44013</v>
      </c>
      <c r="CG39" s="502">
        <v>44105</v>
      </c>
      <c r="CH39" s="502">
        <v>44197</v>
      </c>
      <c r="CI39" s="502">
        <v>44287</v>
      </c>
      <c r="CJ39" s="502">
        <v>44378</v>
      </c>
      <c r="CK39" s="502">
        <v>44470</v>
      </c>
      <c r="CL39" s="502">
        <v>44562</v>
      </c>
      <c r="CM39" s="502">
        <v>44652</v>
      </c>
      <c r="CN39" s="502">
        <v>44743</v>
      </c>
      <c r="CO39" s="502">
        <v>44835</v>
      </c>
      <c r="CP39" s="502">
        <v>44927</v>
      </c>
      <c r="CQ39" s="502">
        <v>45017</v>
      </c>
      <c r="CR39" s="502">
        <v>45108</v>
      </c>
      <c r="CS39" s="502">
        <v>45200</v>
      </c>
    </row>
    <row r="40" spans="1:97" x14ac:dyDescent="0.2">
      <c r="A40" s="512" t="s">
        <v>204</v>
      </c>
      <c r="B40" s="502" t="s">
        <v>55</v>
      </c>
      <c r="C40" s="502" t="s">
        <v>55</v>
      </c>
      <c r="D40" s="502" t="s">
        <v>55</v>
      </c>
      <c r="E40" s="502" t="s">
        <v>55</v>
      </c>
      <c r="F40" s="502" t="s">
        <v>55</v>
      </c>
      <c r="G40" s="502" t="s">
        <v>55</v>
      </c>
      <c r="H40" s="502" t="s">
        <v>55</v>
      </c>
      <c r="I40" s="502" t="s">
        <v>55</v>
      </c>
      <c r="J40" s="502" t="s">
        <v>55</v>
      </c>
      <c r="K40" s="502" t="s">
        <v>55</v>
      </c>
      <c r="L40" s="502" t="s">
        <v>55</v>
      </c>
      <c r="M40" s="502" t="s">
        <v>55</v>
      </c>
      <c r="N40" s="502" t="s">
        <v>55</v>
      </c>
      <c r="O40" s="502" t="s">
        <v>55</v>
      </c>
      <c r="P40" s="502" t="s">
        <v>55</v>
      </c>
      <c r="Q40" s="502" t="s">
        <v>55</v>
      </c>
      <c r="R40" s="502" t="s">
        <v>55</v>
      </c>
      <c r="S40" s="502" t="s">
        <v>55</v>
      </c>
      <c r="T40" s="502" t="s">
        <v>55</v>
      </c>
      <c r="U40" s="502" t="s">
        <v>55</v>
      </c>
      <c r="V40" s="502" t="s">
        <v>55</v>
      </c>
      <c r="W40" s="502" t="s">
        <v>55</v>
      </c>
      <c r="X40" s="502" t="s">
        <v>55</v>
      </c>
      <c r="Y40" s="502" t="s">
        <v>55</v>
      </c>
      <c r="Z40" s="502" t="s">
        <v>55</v>
      </c>
      <c r="AA40" s="502" t="s">
        <v>55</v>
      </c>
      <c r="AB40" s="502" t="s">
        <v>55</v>
      </c>
      <c r="AC40" s="502" t="s">
        <v>55</v>
      </c>
      <c r="AD40" s="502" t="s">
        <v>55</v>
      </c>
      <c r="AE40" s="502" t="s">
        <v>55</v>
      </c>
      <c r="AF40" s="502" t="s">
        <v>55</v>
      </c>
      <c r="AG40" s="502" t="s">
        <v>55</v>
      </c>
      <c r="AH40" s="502" t="s">
        <v>55</v>
      </c>
      <c r="AI40" s="502" t="s">
        <v>55</v>
      </c>
      <c r="AJ40" s="502" t="s">
        <v>55</v>
      </c>
      <c r="AK40" s="502" t="s">
        <v>55</v>
      </c>
      <c r="AL40" s="502" t="s">
        <v>55</v>
      </c>
      <c r="AM40" s="502" t="s">
        <v>55</v>
      </c>
      <c r="AN40" s="502" t="s">
        <v>55</v>
      </c>
      <c r="AO40" s="502" t="s">
        <v>55</v>
      </c>
      <c r="AP40" s="502" t="s">
        <v>55</v>
      </c>
      <c r="AQ40" s="502" t="s">
        <v>55</v>
      </c>
      <c r="AR40" s="502" t="s">
        <v>55</v>
      </c>
      <c r="AS40" s="502" t="s">
        <v>55</v>
      </c>
      <c r="AT40" s="502" t="s">
        <v>55</v>
      </c>
      <c r="AU40" s="502" t="s">
        <v>55</v>
      </c>
      <c r="AV40" s="502" t="s">
        <v>55</v>
      </c>
      <c r="AW40" s="502" t="s">
        <v>55</v>
      </c>
      <c r="AX40" s="502" t="s">
        <v>55</v>
      </c>
      <c r="AY40" s="502" t="s">
        <v>55</v>
      </c>
      <c r="AZ40" s="502" t="s">
        <v>55</v>
      </c>
      <c r="BA40" s="502" t="s">
        <v>55</v>
      </c>
      <c r="BB40" s="502" t="s">
        <v>55</v>
      </c>
      <c r="BC40" s="502" t="s">
        <v>55</v>
      </c>
      <c r="BD40" s="502" t="s">
        <v>55</v>
      </c>
      <c r="BE40" s="502" t="s">
        <v>55</v>
      </c>
      <c r="BF40" s="502" t="s">
        <v>55</v>
      </c>
      <c r="BG40" s="502" t="s">
        <v>55</v>
      </c>
      <c r="BH40" s="502" t="s">
        <v>55</v>
      </c>
      <c r="BI40" s="502" t="s">
        <v>55</v>
      </c>
      <c r="BJ40" s="502" t="s">
        <v>55</v>
      </c>
      <c r="BK40" s="502" t="s">
        <v>55</v>
      </c>
      <c r="BL40" s="502" t="s">
        <v>55</v>
      </c>
      <c r="BM40" s="502" t="s">
        <v>55</v>
      </c>
      <c r="BN40" s="502" t="s">
        <v>55</v>
      </c>
      <c r="BO40" s="502" t="s">
        <v>55</v>
      </c>
      <c r="BP40" s="502" t="s">
        <v>55</v>
      </c>
      <c r="BQ40" s="502" t="s">
        <v>55</v>
      </c>
      <c r="BR40" s="502" t="s">
        <v>55</v>
      </c>
      <c r="BS40" s="502" t="s">
        <v>55</v>
      </c>
      <c r="BT40" s="502" t="s">
        <v>55</v>
      </c>
      <c r="BU40" s="502" t="s">
        <v>55</v>
      </c>
      <c r="BV40" s="502" t="s">
        <v>55</v>
      </c>
      <c r="BW40" s="502" t="s">
        <v>55</v>
      </c>
      <c r="BX40" s="502" t="s">
        <v>55</v>
      </c>
      <c r="BY40" s="502" t="s">
        <v>55</v>
      </c>
      <c r="BZ40" s="502" t="s">
        <v>55</v>
      </c>
      <c r="CA40" s="502" t="s">
        <v>55</v>
      </c>
      <c r="CB40" s="502" t="s">
        <v>55</v>
      </c>
      <c r="CC40" s="502" t="s">
        <v>55</v>
      </c>
      <c r="CD40" s="502" t="s">
        <v>55</v>
      </c>
      <c r="CE40" s="502" t="s">
        <v>55</v>
      </c>
      <c r="CF40" s="502" t="s">
        <v>55</v>
      </c>
      <c r="CG40" s="502" t="s">
        <v>55</v>
      </c>
      <c r="CH40" s="502" t="s">
        <v>55</v>
      </c>
      <c r="CI40" s="502" t="s">
        <v>55</v>
      </c>
      <c r="CJ40" s="502" t="s">
        <v>55</v>
      </c>
      <c r="CK40" s="502" t="s">
        <v>55</v>
      </c>
      <c r="CL40" s="502" t="s">
        <v>55</v>
      </c>
      <c r="CM40" s="502" t="s">
        <v>55</v>
      </c>
      <c r="CN40" s="502" t="s">
        <v>55</v>
      </c>
      <c r="CO40" s="502" t="s">
        <v>55</v>
      </c>
      <c r="CP40" s="502" t="s">
        <v>55</v>
      </c>
      <c r="CQ40" s="502" t="s">
        <v>55</v>
      </c>
      <c r="CR40" s="502" t="s">
        <v>55</v>
      </c>
      <c r="CS40" s="502" t="s">
        <v>55</v>
      </c>
    </row>
    <row r="41" spans="1:97" x14ac:dyDescent="0.2">
      <c r="A41" s="512" t="s">
        <v>205</v>
      </c>
      <c r="B41" s="502" t="s">
        <v>55</v>
      </c>
      <c r="C41" s="502" t="s">
        <v>55</v>
      </c>
      <c r="D41" s="502" t="s">
        <v>55</v>
      </c>
      <c r="E41" s="502" t="s">
        <v>55</v>
      </c>
      <c r="F41" s="502" t="s">
        <v>55</v>
      </c>
      <c r="G41" s="502" t="s">
        <v>55</v>
      </c>
      <c r="H41" s="502" t="s">
        <v>55</v>
      </c>
      <c r="I41" s="502" t="s">
        <v>55</v>
      </c>
      <c r="J41" s="502" t="s">
        <v>55</v>
      </c>
      <c r="K41" s="502" t="s">
        <v>55</v>
      </c>
      <c r="L41" s="502" t="s">
        <v>55</v>
      </c>
      <c r="M41" s="502" t="s">
        <v>55</v>
      </c>
      <c r="N41" s="502" t="s">
        <v>55</v>
      </c>
      <c r="O41" s="502" t="s">
        <v>55</v>
      </c>
      <c r="P41" s="502" t="s">
        <v>55</v>
      </c>
      <c r="Q41" s="502" t="s">
        <v>55</v>
      </c>
      <c r="R41" s="502" t="s">
        <v>55</v>
      </c>
      <c r="S41" s="502" t="s">
        <v>55</v>
      </c>
      <c r="T41" s="502" t="s">
        <v>55</v>
      </c>
      <c r="U41" s="502" t="s">
        <v>55</v>
      </c>
      <c r="V41" s="502" t="s">
        <v>55</v>
      </c>
      <c r="W41" s="502" t="s">
        <v>55</v>
      </c>
      <c r="X41" s="502" t="s">
        <v>55</v>
      </c>
      <c r="Y41" s="502" t="s">
        <v>55</v>
      </c>
      <c r="Z41" s="502" t="s">
        <v>55</v>
      </c>
      <c r="AA41" s="502" t="s">
        <v>55</v>
      </c>
      <c r="AB41" s="502" t="s">
        <v>55</v>
      </c>
      <c r="AC41" s="502" t="s">
        <v>55</v>
      </c>
      <c r="AD41" s="502" t="s">
        <v>55</v>
      </c>
      <c r="AE41" s="502" t="s">
        <v>55</v>
      </c>
      <c r="AF41" s="502" t="s">
        <v>55</v>
      </c>
      <c r="AG41" s="502" t="s">
        <v>55</v>
      </c>
      <c r="AH41" s="502" t="s">
        <v>55</v>
      </c>
      <c r="AI41" s="502" t="s">
        <v>55</v>
      </c>
      <c r="AJ41" s="502" t="s">
        <v>55</v>
      </c>
      <c r="AK41" s="502" t="s">
        <v>55</v>
      </c>
      <c r="AL41" s="502" t="s">
        <v>55</v>
      </c>
      <c r="AM41" s="502" t="s">
        <v>55</v>
      </c>
      <c r="AN41" s="502" t="s">
        <v>55</v>
      </c>
      <c r="AO41" s="502" t="s">
        <v>55</v>
      </c>
      <c r="AP41" s="502" t="s">
        <v>55</v>
      </c>
      <c r="AQ41" s="502" t="s">
        <v>55</v>
      </c>
      <c r="AR41" s="502" t="s">
        <v>55</v>
      </c>
      <c r="AS41" s="502" t="s">
        <v>55</v>
      </c>
      <c r="AT41" s="502" t="s">
        <v>55</v>
      </c>
      <c r="AU41" s="502" t="s">
        <v>55</v>
      </c>
      <c r="AV41" s="502" t="s">
        <v>55</v>
      </c>
      <c r="AW41" s="502" t="s">
        <v>55</v>
      </c>
      <c r="AX41" s="502" t="s">
        <v>55</v>
      </c>
      <c r="AY41" s="502" t="s">
        <v>55</v>
      </c>
      <c r="AZ41" s="502" t="s">
        <v>55</v>
      </c>
      <c r="BA41" s="502" t="s">
        <v>55</v>
      </c>
      <c r="BB41" s="502" t="s">
        <v>55</v>
      </c>
      <c r="BC41" s="502" t="s">
        <v>55</v>
      </c>
      <c r="BD41" s="502" t="s">
        <v>55</v>
      </c>
      <c r="BE41" s="502" t="s">
        <v>55</v>
      </c>
      <c r="BF41" s="502" t="s">
        <v>55</v>
      </c>
      <c r="BG41" s="502" t="s">
        <v>55</v>
      </c>
      <c r="BH41" s="502" t="s">
        <v>55</v>
      </c>
      <c r="BI41" s="502" t="s">
        <v>55</v>
      </c>
      <c r="BJ41" s="502" t="s">
        <v>55</v>
      </c>
      <c r="BK41" s="502" t="s">
        <v>55</v>
      </c>
      <c r="BL41" s="502" t="s">
        <v>55</v>
      </c>
      <c r="BM41" s="502" t="s">
        <v>55</v>
      </c>
      <c r="BN41" s="502" t="s">
        <v>55</v>
      </c>
      <c r="BO41" s="502" t="s">
        <v>55</v>
      </c>
      <c r="BP41" s="502" t="s">
        <v>55</v>
      </c>
      <c r="BQ41" s="502" t="s">
        <v>55</v>
      </c>
      <c r="BR41" s="502" t="s">
        <v>55</v>
      </c>
      <c r="BS41" s="502" t="s">
        <v>55</v>
      </c>
      <c r="BT41" s="502" t="s">
        <v>55</v>
      </c>
      <c r="BU41" s="502" t="s">
        <v>55</v>
      </c>
      <c r="BV41" s="502" t="s">
        <v>55</v>
      </c>
      <c r="BW41" s="502" t="s">
        <v>55</v>
      </c>
      <c r="BX41" s="502" t="s">
        <v>55</v>
      </c>
      <c r="BY41" s="502" t="s">
        <v>55</v>
      </c>
      <c r="BZ41" s="502" t="s">
        <v>55</v>
      </c>
      <c r="CA41" s="502" t="s">
        <v>55</v>
      </c>
      <c r="CB41" s="502" t="s">
        <v>55</v>
      </c>
      <c r="CC41" s="502" t="s">
        <v>55</v>
      </c>
      <c r="CD41" s="502" t="s">
        <v>55</v>
      </c>
      <c r="CE41" s="502" t="s">
        <v>55</v>
      </c>
      <c r="CF41" s="502" t="s">
        <v>55</v>
      </c>
      <c r="CG41" s="502" t="s">
        <v>55</v>
      </c>
      <c r="CH41" s="502" t="s">
        <v>55</v>
      </c>
      <c r="CI41" s="502" t="s">
        <v>55</v>
      </c>
      <c r="CJ41" s="502" t="s">
        <v>55</v>
      </c>
      <c r="CK41" s="502" t="s">
        <v>55</v>
      </c>
      <c r="CL41" s="502" t="s">
        <v>55</v>
      </c>
      <c r="CM41" s="502" t="s">
        <v>55</v>
      </c>
      <c r="CN41" s="502" t="s">
        <v>55</v>
      </c>
      <c r="CO41" s="502" t="s">
        <v>55</v>
      </c>
      <c r="CP41" s="502" t="s">
        <v>55</v>
      </c>
      <c r="CQ41" s="502" t="s">
        <v>55</v>
      </c>
      <c r="CR41" s="502" t="s">
        <v>55</v>
      </c>
      <c r="CS41" s="502" t="s">
        <v>55</v>
      </c>
    </row>
    <row r="42" spans="1:97" x14ac:dyDescent="0.2">
      <c r="A42" s="512" t="s">
        <v>0</v>
      </c>
      <c r="B42" s="502">
        <v>36434</v>
      </c>
      <c r="C42" s="502">
        <v>36526</v>
      </c>
      <c r="D42" s="502">
        <v>36617</v>
      </c>
      <c r="E42" s="502">
        <v>36708</v>
      </c>
      <c r="F42" s="502">
        <v>36800</v>
      </c>
      <c r="G42" s="502">
        <v>36892</v>
      </c>
      <c r="H42" s="502">
        <v>36982</v>
      </c>
      <c r="I42" s="502">
        <v>37073</v>
      </c>
      <c r="J42" s="502">
        <v>37165</v>
      </c>
      <c r="K42" s="502">
        <v>37257</v>
      </c>
      <c r="L42" s="502">
        <v>37347</v>
      </c>
      <c r="M42" s="502">
        <v>37438</v>
      </c>
      <c r="N42" s="502">
        <v>37530</v>
      </c>
      <c r="O42" s="502">
        <v>37622</v>
      </c>
      <c r="P42" s="502">
        <v>37712</v>
      </c>
      <c r="Q42" s="502">
        <v>37803</v>
      </c>
      <c r="R42" s="502">
        <v>37895</v>
      </c>
      <c r="S42" s="502">
        <v>37987</v>
      </c>
      <c r="T42" s="502">
        <v>38078</v>
      </c>
      <c r="U42" s="502">
        <v>38169</v>
      </c>
      <c r="V42" s="502">
        <v>38261</v>
      </c>
      <c r="W42" s="502">
        <v>38353</v>
      </c>
      <c r="X42" s="502">
        <v>38443</v>
      </c>
      <c r="Y42" s="502">
        <v>38534</v>
      </c>
      <c r="Z42" s="502">
        <v>38626</v>
      </c>
      <c r="AA42" s="502">
        <v>38718</v>
      </c>
      <c r="AB42" s="502">
        <v>38808</v>
      </c>
      <c r="AC42" s="502">
        <v>38899</v>
      </c>
      <c r="AD42" s="502">
        <v>38991</v>
      </c>
      <c r="AE42" s="501">
        <v>39083</v>
      </c>
      <c r="AF42" s="501">
        <v>39173</v>
      </c>
      <c r="AG42" s="501">
        <v>39264</v>
      </c>
      <c r="AH42" s="501">
        <v>39356</v>
      </c>
      <c r="AI42" s="502">
        <v>39448</v>
      </c>
      <c r="AJ42" s="502">
        <v>39539</v>
      </c>
      <c r="AK42" s="502">
        <v>39630</v>
      </c>
      <c r="AL42" s="502">
        <v>39722</v>
      </c>
      <c r="AM42" s="502">
        <v>39814</v>
      </c>
      <c r="AN42" s="502">
        <v>39904</v>
      </c>
      <c r="AO42" s="502">
        <v>39995</v>
      </c>
      <c r="AP42" s="502">
        <v>40087</v>
      </c>
      <c r="AQ42" s="502">
        <v>40179</v>
      </c>
      <c r="AR42" s="502">
        <v>40269</v>
      </c>
      <c r="AS42" s="502">
        <v>40360</v>
      </c>
      <c r="AT42" s="502">
        <v>40452</v>
      </c>
      <c r="AU42" s="502">
        <v>40544</v>
      </c>
      <c r="AV42" s="502">
        <v>40634</v>
      </c>
      <c r="AW42" s="502">
        <v>40725</v>
      </c>
      <c r="AX42" s="502">
        <v>40817</v>
      </c>
      <c r="AY42" s="502">
        <v>40909</v>
      </c>
      <c r="AZ42" s="502">
        <v>41000</v>
      </c>
      <c r="BA42" s="502">
        <v>41091</v>
      </c>
      <c r="BB42" s="502">
        <v>41183</v>
      </c>
      <c r="BC42" s="502">
        <v>41275</v>
      </c>
      <c r="BD42" s="502">
        <v>41365</v>
      </c>
      <c r="BE42" s="502">
        <v>41456</v>
      </c>
      <c r="BF42" s="502">
        <v>41548</v>
      </c>
      <c r="BG42" s="502">
        <v>41640</v>
      </c>
      <c r="BH42" s="502">
        <v>41730</v>
      </c>
      <c r="BI42" s="502">
        <v>41821</v>
      </c>
      <c r="BJ42" s="502">
        <v>41913</v>
      </c>
      <c r="BK42" s="502">
        <v>42005</v>
      </c>
      <c r="BL42" s="502">
        <v>42095</v>
      </c>
      <c r="BM42" s="502">
        <v>42186</v>
      </c>
      <c r="BN42" s="502">
        <v>42278</v>
      </c>
      <c r="BO42" s="502">
        <v>42370</v>
      </c>
      <c r="BP42" s="502">
        <v>42461</v>
      </c>
      <c r="BQ42" s="502">
        <v>42552</v>
      </c>
      <c r="BR42" s="502">
        <v>42644</v>
      </c>
      <c r="BS42" s="502">
        <v>42736</v>
      </c>
      <c r="BT42" s="502">
        <v>42826</v>
      </c>
      <c r="BU42" s="502">
        <v>42917</v>
      </c>
      <c r="BV42" s="502">
        <v>43009</v>
      </c>
      <c r="BW42" s="502">
        <v>43101</v>
      </c>
      <c r="BX42" s="502">
        <v>43191</v>
      </c>
      <c r="BY42" s="502">
        <v>43282</v>
      </c>
      <c r="BZ42" s="502">
        <v>43374</v>
      </c>
      <c r="CA42" s="502">
        <v>43466</v>
      </c>
      <c r="CB42" s="502">
        <v>43556</v>
      </c>
      <c r="CC42" s="502">
        <v>43647</v>
      </c>
      <c r="CD42" s="502">
        <v>43739</v>
      </c>
      <c r="CE42" s="502">
        <v>43831</v>
      </c>
      <c r="CF42" s="502">
        <v>43922</v>
      </c>
      <c r="CG42" s="502">
        <v>44013</v>
      </c>
      <c r="CH42" s="502">
        <v>44105</v>
      </c>
      <c r="CI42" s="502">
        <v>44197</v>
      </c>
      <c r="CJ42" s="502">
        <v>44287</v>
      </c>
      <c r="CK42" s="502">
        <v>44378</v>
      </c>
      <c r="CL42" s="502">
        <v>44470</v>
      </c>
      <c r="CM42" s="502">
        <v>44562</v>
      </c>
      <c r="CN42" s="502">
        <v>44652</v>
      </c>
      <c r="CO42" s="502">
        <v>44743</v>
      </c>
      <c r="CP42" s="502">
        <v>44835</v>
      </c>
      <c r="CQ42" s="502">
        <v>44927</v>
      </c>
      <c r="CR42" s="502">
        <v>45017</v>
      </c>
      <c r="CS42" s="502">
        <v>45108</v>
      </c>
    </row>
    <row r="43" spans="1:97" x14ac:dyDescent="0.2">
      <c r="A43" s="512" t="s">
        <v>198</v>
      </c>
      <c r="B43" s="502">
        <v>36434</v>
      </c>
      <c r="C43" s="502">
        <v>36526</v>
      </c>
      <c r="D43" s="502">
        <v>36617</v>
      </c>
      <c r="E43" s="502">
        <v>36708</v>
      </c>
      <c r="F43" s="502">
        <v>36800</v>
      </c>
      <c r="G43" s="502">
        <v>36892</v>
      </c>
      <c r="H43" s="502">
        <v>36982</v>
      </c>
      <c r="I43" s="502">
        <v>37073</v>
      </c>
      <c r="J43" s="502">
        <v>37165</v>
      </c>
      <c r="K43" s="502">
        <v>37257</v>
      </c>
      <c r="L43" s="502">
        <v>37347</v>
      </c>
      <c r="M43" s="502">
        <v>37438</v>
      </c>
      <c r="N43" s="502">
        <v>37530</v>
      </c>
      <c r="O43" s="502">
        <v>37622</v>
      </c>
      <c r="P43" s="502">
        <v>37712</v>
      </c>
      <c r="Q43" s="502">
        <v>37803</v>
      </c>
      <c r="R43" s="502">
        <v>37895</v>
      </c>
      <c r="S43" s="502">
        <v>37987</v>
      </c>
      <c r="T43" s="502">
        <v>38078</v>
      </c>
      <c r="U43" s="502">
        <v>38169</v>
      </c>
      <c r="V43" s="502">
        <v>38261</v>
      </c>
      <c r="W43" s="502">
        <v>38353</v>
      </c>
      <c r="X43" s="502">
        <v>38443</v>
      </c>
      <c r="Y43" s="502">
        <v>38534</v>
      </c>
      <c r="Z43" s="502">
        <v>38626</v>
      </c>
      <c r="AA43" s="502">
        <v>38718</v>
      </c>
      <c r="AB43" s="502">
        <v>38808</v>
      </c>
      <c r="AC43" s="502">
        <v>38899</v>
      </c>
      <c r="AD43" s="502">
        <v>38991</v>
      </c>
      <c r="AE43" s="501">
        <v>39083</v>
      </c>
      <c r="AF43" s="501">
        <v>39173</v>
      </c>
      <c r="AG43" s="501">
        <v>39264</v>
      </c>
      <c r="AH43" s="501">
        <v>39356</v>
      </c>
      <c r="AI43" s="502">
        <v>39448</v>
      </c>
      <c r="AJ43" s="502">
        <v>39539</v>
      </c>
      <c r="AK43" s="502">
        <v>39630</v>
      </c>
      <c r="AL43" s="502">
        <v>39722</v>
      </c>
      <c r="AM43" s="502">
        <v>39814</v>
      </c>
      <c r="AN43" s="502">
        <v>39904</v>
      </c>
      <c r="AO43" s="502">
        <v>39995</v>
      </c>
      <c r="AP43" s="502">
        <v>40087</v>
      </c>
      <c r="AQ43" s="502">
        <v>40179</v>
      </c>
      <c r="AR43" s="502">
        <v>40269</v>
      </c>
      <c r="AS43" s="502">
        <v>40360</v>
      </c>
      <c r="AT43" s="502">
        <v>40452</v>
      </c>
      <c r="AU43" s="502">
        <v>40544</v>
      </c>
      <c r="AV43" s="502">
        <v>40634</v>
      </c>
      <c r="AW43" s="502">
        <v>40725</v>
      </c>
      <c r="AX43" s="502">
        <v>40817</v>
      </c>
      <c r="AY43" s="502">
        <v>40909</v>
      </c>
      <c r="AZ43" s="502">
        <v>41000</v>
      </c>
      <c r="BA43" s="502">
        <v>41091</v>
      </c>
      <c r="BB43" s="502">
        <v>41183</v>
      </c>
      <c r="BC43" s="502">
        <v>41275</v>
      </c>
      <c r="BD43" s="502">
        <v>41365</v>
      </c>
      <c r="BE43" s="502">
        <v>41456</v>
      </c>
      <c r="BF43" s="502">
        <v>41548</v>
      </c>
      <c r="BG43" s="502">
        <v>41640</v>
      </c>
      <c r="BH43" s="502">
        <v>41730</v>
      </c>
      <c r="BI43" s="502">
        <v>41821</v>
      </c>
      <c r="BJ43" s="502">
        <v>41913</v>
      </c>
      <c r="BK43" s="502">
        <v>42005</v>
      </c>
      <c r="BL43" s="502">
        <v>42095</v>
      </c>
      <c r="BM43" s="502">
        <v>42186</v>
      </c>
      <c r="BN43" s="502">
        <v>42278</v>
      </c>
      <c r="BO43" s="502">
        <v>42370</v>
      </c>
      <c r="BP43" s="502">
        <v>42461</v>
      </c>
      <c r="BQ43" s="502">
        <v>42552</v>
      </c>
      <c r="BR43" s="502">
        <v>42644</v>
      </c>
      <c r="BS43" s="502">
        <v>42736</v>
      </c>
      <c r="BT43" s="502">
        <v>42826</v>
      </c>
      <c r="BU43" s="502">
        <v>42917</v>
      </c>
      <c r="BV43" s="502">
        <v>43009</v>
      </c>
      <c r="BW43" s="502">
        <v>43101</v>
      </c>
      <c r="BX43" s="502">
        <v>43191</v>
      </c>
      <c r="BY43" s="502">
        <v>43282</v>
      </c>
      <c r="BZ43" s="502">
        <v>43374</v>
      </c>
      <c r="CA43" s="502">
        <v>43466</v>
      </c>
      <c r="CB43" s="502">
        <v>43556</v>
      </c>
      <c r="CC43" s="502">
        <v>43647</v>
      </c>
      <c r="CD43" s="502">
        <v>43739</v>
      </c>
      <c r="CE43" s="502">
        <v>43831</v>
      </c>
      <c r="CF43" s="502">
        <v>43922</v>
      </c>
      <c r="CG43" s="502">
        <v>44013</v>
      </c>
      <c r="CH43" s="502">
        <v>44105</v>
      </c>
      <c r="CI43" s="502">
        <v>44197</v>
      </c>
      <c r="CJ43" s="502">
        <v>44287</v>
      </c>
      <c r="CK43" s="502">
        <v>44378</v>
      </c>
      <c r="CL43" s="502">
        <v>44470</v>
      </c>
      <c r="CM43" s="502">
        <v>44562</v>
      </c>
      <c r="CN43" s="502">
        <v>44652</v>
      </c>
      <c r="CO43" s="502">
        <v>44743</v>
      </c>
      <c r="CP43" s="502">
        <v>44835</v>
      </c>
      <c r="CQ43" s="502">
        <v>44927</v>
      </c>
      <c r="CR43" s="502">
        <v>45017</v>
      </c>
      <c r="CS43" s="502">
        <v>45108</v>
      </c>
    </row>
    <row r="44" spans="1:97" x14ac:dyDescent="0.2">
      <c r="A44" s="512" t="s">
        <v>109</v>
      </c>
      <c r="B44" s="502">
        <v>36434</v>
      </c>
      <c r="C44" s="502">
        <v>36526</v>
      </c>
      <c r="D44" s="502">
        <v>36617</v>
      </c>
      <c r="E44" s="502">
        <v>36708</v>
      </c>
      <c r="F44" s="502">
        <v>36800</v>
      </c>
      <c r="G44" s="502">
        <v>36892</v>
      </c>
      <c r="H44" s="502">
        <v>36982</v>
      </c>
      <c r="I44" s="502">
        <v>37073</v>
      </c>
      <c r="J44" s="502">
        <v>37165</v>
      </c>
      <c r="K44" s="502">
        <v>37257</v>
      </c>
      <c r="L44" s="502">
        <v>37347</v>
      </c>
      <c r="M44" s="502">
        <v>37438</v>
      </c>
      <c r="N44" s="502">
        <v>37530</v>
      </c>
      <c r="O44" s="502">
        <v>37622</v>
      </c>
      <c r="P44" s="502">
        <v>37712</v>
      </c>
      <c r="Q44" s="502">
        <v>37803</v>
      </c>
      <c r="R44" s="502">
        <v>37895</v>
      </c>
      <c r="S44" s="502">
        <v>37987</v>
      </c>
      <c r="T44" s="502">
        <v>38078</v>
      </c>
      <c r="U44" s="502">
        <v>38169</v>
      </c>
      <c r="V44" s="502">
        <v>38261</v>
      </c>
      <c r="W44" s="502">
        <v>38353</v>
      </c>
      <c r="X44" s="502">
        <v>38443</v>
      </c>
      <c r="Y44" s="502">
        <v>38534</v>
      </c>
      <c r="Z44" s="502">
        <v>38626</v>
      </c>
      <c r="AA44" s="502">
        <v>38718</v>
      </c>
      <c r="AB44" s="502">
        <v>38808</v>
      </c>
      <c r="AC44" s="502">
        <v>38899</v>
      </c>
      <c r="AD44" s="502">
        <v>38991</v>
      </c>
      <c r="AE44" s="501">
        <v>39083</v>
      </c>
      <c r="AF44" s="501">
        <v>39173</v>
      </c>
      <c r="AG44" s="501">
        <v>39264</v>
      </c>
      <c r="AH44" s="501">
        <v>39356</v>
      </c>
      <c r="AI44" s="502">
        <v>39448</v>
      </c>
      <c r="AJ44" s="502">
        <v>39539</v>
      </c>
      <c r="AK44" s="502">
        <v>39630</v>
      </c>
      <c r="AL44" s="502">
        <v>39722</v>
      </c>
      <c r="AM44" s="502">
        <v>39814</v>
      </c>
      <c r="AN44" s="502">
        <v>39904</v>
      </c>
      <c r="AO44" s="502">
        <v>39995</v>
      </c>
      <c r="AP44" s="502">
        <v>40087</v>
      </c>
      <c r="AQ44" s="502">
        <v>40179</v>
      </c>
      <c r="AR44" s="502">
        <v>40269</v>
      </c>
      <c r="AS44" s="502">
        <v>40360</v>
      </c>
      <c r="AT44" s="502">
        <v>40452</v>
      </c>
      <c r="AU44" s="502">
        <v>40544</v>
      </c>
      <c r="AV44" s="502">
        <v>40634</v>
      </c>
      <c r="AW44" s="502">
        <v>40725</v>
      </c>
      <c r="AX44" s="502">
        <v>40817</v>
      </c>
      <c r="AY44" s="502">
        <v>40909</v>
      </c>
      <c r="AZ44" s="502">
        <v>41000</v>
      </c>
      <c r="BA44" s="502">
        <v>41091</v>
      </c>
      <c r="BB44" s="502">
        <v>41183</v>
      </c>
      <c r="BC44" s="502">
        <v>41275</v>
      </c>
      <c r="BD44" s="502">
        <v>41365</v>
      </c>
      <c r="BE44" s="502">
        <v>41456</v>
      </c>
      <c r="BF44" s="502">
        <v>41548</v>
      </c>
      <c r="BG44" s="502">
        <v>41640</v>
      </c>
      <c r="BH44" s="502">
        <v>41730</v>
      </c>
      <c r="BI44" s="502">
        <v>41821</v>
      </c>
      <c r="BJ44" s="502">
        <v>41913</v>
      </c>
      <c r="BK44" s="502">
        <v>42005</v>
      </c>
      <c r="BL44" s="502">
        <v>42095</v>
      </c>
      <c r="BM44" s="502">
        <v>42186</v>
      </c>
      <c r="BN44" s="502">
        <v>42278</v>
      </c>
      <c r="BO44" s="502">
        <v>42370</v>
      </c>
      <c r="BP44" s="502">
        <v>42461</v>
      </c>
      <c r="BQ44" s="502">
        <v>42552</v>
      </c>
      <c r="BR44" s="502">
        <v>42644</v>
      </c>
      <c r="BS44" s="502">
        <v>42736</v>
      </c>
      <c r="BT44" s="502">
        <v>42826</v>
      </c>
      <c r="BU44" s="502">
        <v>42917</v>
      </c>
      <c r="BV44" s="502">
        <v>43009</v>
      </c>
      <c r="BW44" s="502">
        <v>43101</v>
      </c>
      <c r="BX44" s="502">
        <v>43191</v>
      </c>
      <c r="BY44" s="502">
        <v>43282</v>
      </c>
      <c r="BZ44" s="502">
        <v>43374</v>
      </c>
      <c r="CA44" s="502">
        <v>43466</v>
      </c>
      <c r="CB44" s="502">
        <v>43556</v>
      </c>
      <c r="CC44" s="502">
        <v>43647</v>
      </c>
      <c r="CD44" s="502">
        <v>43739</v>
      </c>
      <c r="CE44" s="502">
        <v>43831</v>
      </c>
      <c r="CF44" s="502">
        <v>43922</v>
      </c>
      <c r="CG44" s="502">
        <v>44013</v>
      </c>
      <c r="CH44" s="502">
        <v>44105</v>
      </c>
      <c r="CI44" s="502">
        <v>44197</v>
      </c>
      <c r="CJ44" s="502">
        <v>44287</v>
      </c>
      <c r="CK44" s="502">
        <v>44378</v>
      </c>
      <c r="CL44" s="502">
        <v>44470</v>
      </c>
      <c r="CM44" s="502">
        <v>44562</v>
      </c>
      <c r="CN44" s="502">
        <v>44652</v>
      </c>
      <c r="CO44" s="502">
        <v>44743</v>
      </c>
      <c r="CP44" s="502">
        <v>44835</v>
      </c>
      <c r="CQ44" s="502">
        <v>44927</v>
      </c>
      <c r="CR44" s="502">
        <v>45017</v>
      </c>
      <c r="CS44" s="502">
        <v>45108</v>
      </c>
    </row>
    <row r="45" spans="1:97" x14ac:dyDescent="0.2">
      <c r="A45" s="512" t="s">
        <v>200</v>
      </c>
      <c r="B45" s="502">
        <v>36434</v>
      </c>
      <c r="C45" s="502">
        <v>36526</v>
      </c>
      <c r="D45" s="502">
        <v>36617</v>
      </c>
      <c r="E45" s="502">
        <v>36708</v>
      </c>
      <c r="F45" s="502">
        <v>36800</v>
      </c>
      <c r="G45" s="502">
        <v>36892</v>
      </c>
      <c r="H45" s="502">
        <v>36982</v>
      </c>
      <c r="I45" s="502">
        <v>37073</v>
      </c>
      <c r="J45" s="502">
        <v>37165</v>
      </c>
      <c r="K45" s="502">
        <v>37257</v>
      </c>
      <c r="L45" s="502">
        <v>37347</v>
      </c>
      <c r="M45" s="502">
        <v>37438</v>
      </c>
      <c r="N45" s="502">
        <v>37530</v>
      </c>
      <c r="O45" s="502">
        <v>37622</v>
      </c>
      <c r="P45" s="502">
        <v>37712</v>
      </c>
      <c r="Q45" s="502">
        <v>37803</v>
      </c>
      <c r="R45" s="502">
        <v>37895</v>
      </c>
      <c r="S45" s="502">
        <v>37987</v>
      </c>
      <c r="T45" s="502">
        <v>38078</v>
      </c>
      <c r="U45" s="502">
        <v>38169</v>
      </c>
      <c r="V45" s="502">
        <v>38261</v>
      </c>
      <c r="W45" s="502">
        <v>38353</v>
      </c>
      <c r="X45" s="502">
        <v>38443</v>
      </c>
      <c r="Y45" s="502">
        <v>38534</v>
      </c>
      <c r="Z45" s="502">
        <v>38626</v>
      </c>
      <c r="AA45" s="502">
        <v>38718</v>
      </c>
      <c r="AB45" s="502">
        <v>38808</v>
      </c>
      <c r="AC45" s="502">
        <v>38899</v>
      </c>
      <c r="AD45" s="502">
        <v>38991</v>
      </c>
      <c r="AE45" s="501">
        <v>39083</v>
      </c>
      <c r="AF45" s="501">
        <v>39173</v>
      </c>
      <c r="AG45" s="501">
        <v>39264</v>
      </c>
      <c r="AH45" s="501">
        <v>39356</v>
      </c>
      <c r="AI45" s="502">
        <v>39448</v>
      </c>
      <c r="AJ45" s="502">
        <v>39539</v>
      </c>
      <c r="AK45" s="502">
        <v>39630</v>
      </c>
      <c r="AL45" s="502">
        <v>39722</v>
      </c>
      <c r="AM45" s="502">
        <v>39814</v>
      </c>
      <c r="AN45" s="502">
        <v>39904</v>
      </c>
      <c r="AO45" s="502">
        <v>39995</v>
      </c>
      <c r="AP45" s="502">
        <v>40087</v>
      </c>
      <c r="AQ45" s="502">
        <v>40179</v>
      </c>
      <c r="AR45" s="502">
        <v>40269</v>
      </c>
      <c r="AS45" s="502">
        <v>40360</v>
      </c>
      <c r="AT45" s="502">
        <v>40452</v>
      </c>
      <c r="AU45" s="502">
        <v>40544</v>
      </c>
      <c r="AV45" s="502">
        <v>40634</v>
      </c>
      <c r="AW45" s="502">
        <v>40725</v>
      </c>
      <c r="AX45" s="502">
        <v>40817</v>
      </c>
      <c r="AY45" s="502">
        <v>40909</v>
      </c>
      <c r="AZ45" s="502">
        <v>41000</v>
      </c>
      <c r="BA45" s="502">
        <v>41091</v>
      </c>
      <c r="BB45" s="502">
        <v>41183</v>
      </c>
      <c r="BC45" s="502">
        <v>41275</v>
      </c>
      <c r="BD45" s="502">
        <v>41365</v>
      </c>
      <c r="BE45" s="502">
        <v>41456</v>
      </c>
      <c r="BF45" s="502">
        <v>41548</v>
      </c>
      <c r="BG45" s="502">
        <v>41640</v>
      </c>
      <c r="BH45" s="502">
        <v>41730</v>
      </c>
      <c r="BI45" s="502">
        <v>41821</v>
      </c>
      <c r="BJ45" s="502">
        <v>41913</v>
      </c>
      <c r="BK45" s="502">
        <v>42005</v>
      </c>
      <c r="BL45" s="502">
        <v>42095</v>
      </c>
      <c r="BM45" s="502">
        <v>42186</v>
      </c>
      <c r="BN45" s="502">
        <v>42278</v>
      </c>
      <c r="BO45" s="502">
        <v>42370</v>
      </c>
      <c r="BP45" s="502">
        <v>42461</v>
      </c>
      <c r="BQ45" s="502">
        <v>42552</v>
      </c>
      <c r="BR45" s="502">
        <v>42644</v>
      </c>
      <c r="BS45" s="502">
        <v>42736</v>
      </c>
      <c r="BT45" s="502">
        <v>42826</v>
      </c>
      <c r="BU45" s="502">
        <v>42917</v>
      </c>
      <c r="BV45" s="502">
        <v>43009</v>
      </c>
      <c r="BW45" s="502">
        <v>43101</v>
      </c>
      <c r="BX45" s="502">
        <v>43191</v>
      </c>
      <c r="BY45" s="502">
        <v>43282</v>
      </c>
      <c r="BZ45" s="502">
        <v>43374</v>
      </c>
      <c r="CA45" s="502">
        <v>43466</v>
      </c>
      <c r="CB45" s="502">
        <v>43556</v>
      </c>
      <c r="CC45" s="502">
        <v>43647</v>
      </c>
      <c r="CD45" s="502">
        <v>43739</v>
      </c>
      <c r="CE45" s="502">
        <v>43831</v>
      </c>
      <c r="CF45" s="502">
        <v>43922</v>
      </c>
      <c r="CG45" s="502">
        <v>44013</v>
      </c>
      <c r="CH45" s="502">
        <v>44105</v>
      </c>
      <c r="CI45" s="502">
        <v>44197</v>
      </c>
      <c r="CJ45" s="502">
        <v>44287</v>
      </c>
      <c r="CK45" s="502">
        <v>44378</v>
      </c>
      <c r="CL45" s="502">
        <v>44470</v>
      </c>
      <c r="CM45" s="502">
        <v>44562</v>
      </c>
      <c r="CN45" s="502">
        <v>44652</v>
      </c>
      <c r="CO45" s="502">
        <v>44743</v>
      </c>
      <c r="CP45" s="502">
        <v>44835</v>
      </c>
      <c r="CQ45" s="502">
        <v>44927</v>
      </c>
      <c r="CR45" s="502">
        <v>45017</v>
      </c>
      <c r="CS45" s="502">
        <v>45108</v>
      </c>
    </row>
    <row r="46" spans="1:97" x14ac:dyDescent="0.2">
      <c r="A46" s="506" t="s">
        <v>218</v>
      </c>
      <c r="B46" s="502">
        <v>36434</v>
      </c>
      <c r="C46" s="502">
        <v>36526</v>
      </c>
      <c r="D46" s="502">
        <v>36617</v>
      </c>
      <c r="E46" s="502">
        <v>36708</v>
      </c>
      <c r="F46" s="502">
        <v>36800</v>
      </c>
      <c r="G46" s="502">
        <v>36892</v>
      </c>
      <c r="H46" s="502">
        <v>36982</v>
      </c>
      <c r="I46" s="502">
        <v>37073</v>
      </c>
      <c r="J46" s="502">
        <v>37165</v>
      </c>
      <c r="K46" s="502">
        <v>37257</v>
      </c>
      <c r="L46" s="502">
        <v>37347</v>
      </c>
      <c r="M46" s="502">
        <v>37438</v>
      </c>
      <c r="N46" s="502">
        <v>37530</v>
      </c>
      <c r="O46" s="502">
        <v>37622</v>
      </c>
      <c r="P46" s="502">
        <v>37712</v>
      </c>
      <c r="Q46" s="502">
        <v>37803</v>
      </c>
      <c r="R46" s="502">
        <v>37895</v>
      </c>
      <c r="S46" s="502">
        <v>37987</v>
      </c>
      <c r="T46" s="502">
        <v>38078</v>
      </c>
      <c r="U46" s="502">
        <v>38169</v>
      </c>
      <c r="V46" s="502">
        <v>38261</v>
      </c>
      <c r="W46" s="502">
        <v>38353</v>
      </c>
      <c r="X46" s="502">
        <v>38443</v>
      </c>
      <c r="Y46" s="502">
        <v>38534</v>
      </c>
      <c r="Z46" s="502">
        <v>38626</v>
      </c>
      <c r="AA46" s="502">
        <v>38718</v>
      </c>
      <c r="AB46" s="502">
        <v>38808</v>
      </c>
      <c r="AC46" s="502">
        <v>38899</v>
      </c>
      <c r="AD46" s="502">
        <v>38991</v>
      </c>
      <c r="AE46" s="501">
        <v>39083</v>
      </c>
      <c r="AF46" s="501">
        <v>39173</v>
      </c>
      <c r="AG46" s="501">
        <v>39264</v>
      </c>
      <c r="AH46" s="501">
        <v>39356</v>
      </c>
      <c r="AI46" s="502">
        <v>39448</v>
      </c>
      <c r="AJ46" s="502">
        <v>39539</v>
      </c>
      <c r="AK46" s="502">
        <v>39630</v>
      </c>
      <c r="AL46" s="502">
        <v>39722</v>
      </c>
      <c r="AM46" s="502">
        <v>39814</v>
      </c>
      <c r="AN46" s="502">
        <v>39904</v>
      </c>
      <c r="AO46" s="502">
        <v>39995</v>
      </c>
      <c r="AP46" s="502">
        <v>40087</v>
      </c>
      <c r="AQ46" s="502">
        <v>40179</v>
      </c>
      <c r="AR46" s="502">
        <v>40269</v>
      </c>
      <c r="AS46" s="502">
        <v>40360</v>
      </c>
      <c r="AT46" s="502">
        <v>40452</v>
      </c>
      <c r="AU46" s="502">
        <v>40544</v>
      </c>
      <c r="AV46" s="502">
        <v>40634</v>
      </c>
      <c r="AW46" s="502">
        <v>40725</v>
      </c>
      <c r="AX46" s="502">
        <v>40817</v>
      </c>
      <c r="AY46" s="502">
        <v>40909</v>
      </c>
      <c r="AZ46" s="502">
        <v>41000</v>
      </c>
      <c r="BA46" s="502">
        <v>41091</v>
      </c>
      <c r="BB46" s="502">
        <v>41183</v>
      </c>
      <c r="BC46" s="502">
        <v>41275</v>
      </c>
      <c r="BD46" s="502">
        <v>41365</v>
      </c>
      <c r="BE46" s="502">
        <v>41456</v>
      </c>
      <c r="BF46" s="502">
        <v>41548</v>
      </c>
      <c r="BG46" s="502">
        <v>41640</v>
      </c>
      <c r="BH46" s="502">
        <v>41730</v>
      </c>
      <c r="BI46" s="502">
        <v>41821</v>
      </c>
      <c r="BJ46" s="502">
        <v>41913</v>
      </c>
      <c r="BK46" s="502">
        <v>42005</v>
      </c>
      <c r="BL46" s="502">
        <v>42095</v>
      </c>
      <c r="BM46" s="502">
        <v>42186</v>
      </c>
      <c r="BN46" s="502">
        <v>42278</v>
      </c>
      <c r="BO46" s="502">
        <v>42370</v>
      </c>
      <c r="BP46" s="502">
        <v>42461</v>
      </c>
      <c r="BQ46" s="502">
        <v>42552</v>
      </c>
      <c r="BR46" s="502">
        <v>42644</v>
      </c>
      <c r="BS46" s="502">
        <v>42736</v>
      </c>
      <c r="BT46" s="502">
        <v>42826</v>
      </c>
      <c r="BU46" s="502">
        <v>42917</v>
      </c>
      <c r="BV46" s="502">
        <v>43009</v>
      </c>
      <c r="BW46" s="502">
        <v>43101</v>
      </c>
      <c r="BX46" s="502">
        <v>43191</v>
      </c>
      <c r="BY46" s="502">
        <v>43282</v>
      </c>
      <c r="BZ46" s="502">
        <v>43374</v>
      </c>
      <c r="CA46" s="502">
        <v>43466</v>
      </c>
      <c r="CB46" s="502">
        <v>43556</v>
      </c>
      <c r="CC46" s="502">
        <v>43647</v>
      </c>
      <c r="CD46" s="502">
        <v>43739</v>
      </c>
      <c r="CE46" s="502">
        <v>43831</v>
      </c>
      <c r="CF46" s="502">
        <v>43922</v>
      </c>
      <c r="CG46" s="502">
        <v>44013</v>
      </c>
      <c r="CH46" s="502">
        <v>44105</v>
      </c>
      <c r="CI46" s="502">
        <v>44197</v>
      </c>
      <c r="CJ46" s="502">
        <v>44287</v>
      </c>
      <c r="CK46" s="502">
        <v>44378</v>
      </c>
      <c r="CL46" s="502">
        <v>44470</v>
      </c>
      <c r="CM46" s="502">
        <v>44562</v>
      </c>
      <c r="CN46" s="502">
        <v>44652</v>
      </c>
      <c r="CO46" s="502">
        <v>44743</v>
      </c>
      <c r="CP46" s="502">
        <v>44835</v>
      </c>
      <c r="CQ46" s="502">
        <v>44927</v>
      </c>
      <c r="CR46" s="502">
        <v>45017</v>
      </c>
      <c r="CS46" s="502">
        <v>45108</v>
      </c>
    </row>
    <row r="47" spans="1:97" x14ac:dyDescent="0.2">
      <c r="A47" s="506" t="s">
        <v>219</v>
      </c>
      <c r="B47" s="502">
        <v>36434</v>
      </c>
      <c r="C47" s="502">
        <v>36526</v>
      </c>
      <c r="D47" s="502">
        <v>36617</v>
      </c>
      <c r="E47" s="502">
        <v>36708</v>
      </c>
      <c r="F47" s="502">
        <v>36800</v>
      </c>
      <c r="G47" s="502">
        <v>36892</v>
      </c>
      <c r="H47" s="502">
        <v>36982</v>
      </c>
      <c r="I47" s="502">
        <v>37073</v>
      </c>
      <c r="J47" s="502">
        <v>37165</v>
      </c>
      <c r="K47" s="502">
        <v>37257</v>
      </c>
      <c r="L47" s="502">
        <v>37347</v>
      </c>
      <c r="M47" s="502">
        <v>37438</v>
      </c>
      <c r="N47" s="502">
        <v>37530</v>
      </c>
      <c r="O47" s="502">
        <v>37622</v>
      </c>
      <c r="P47" s="502">
        <v>37712</v>
      </c>
      <c r="Q47" s="502">
        <v>37803</v>
      </c>
      <c r="R47" s="502">
        <v>37895</v>
      </c>
      <c r="S47" s="502">
        <v>37987</v>
      </c>
      <c r="T47" s="502">
        <v>38078</v>
      </c>
      <c r="U47" s="502">
        <v>38169</v>
      </c>
      <c r="V47" s="502">
        <v>38261</v>
      </c>
      <c r="W47" s="502">
        <v>38353</v>
      </c>
      <c r="X47" s="502">
        <v>38443</v>
      </c>
      <c r="Y47" s="502">
        <v>38534</v>
      </c>
      <c r="Z47" s="502">
        <v>38626</v>
      </c>
      <c r="AA47" s="502">
        <v>38718</v>
      </c>
      <c r="AB47" s="502">
        <v>38808</v>
      </c>
      <c r="AC47" s="502">
        <v>38899</v>
      </c>
      <c r="AD47" s="502">
        <v>38991</v>
      </c>
      <c r="AE47" s="501">
        <v>39083</v>
      </c>
      <c r="AF47" s="501">
        <v>39173</v>
      </c>
      <c r="AG47" s="501">
        <v>39264</v>
      </c>
      <c r="AH47" s="501">
        <v>39356</v>
      </c>
      <c r="AI47" s="502">
        <v>39448</v>
      </c>
      <c r="AJ47" s="502">
        <v>39539</v>
      </c>
      <c r="AK47" s="502">
        <v>39630</v>
      </c>
      <c r="AL47" s="502">
        <v>39722</v>
      </c>
      <c r="AM47" s="502">
        <v>39814</v>
      </c>
      <c r="AN47" s="502">
        <v>39904</v>
      </c>
      <c r="AO47" s="502">
        <v>39995</v>
      </c>
      <c r="AP47" s="502">
        <v>40087</v>
      </c>
      <c r="AQ47" s="502">
        <v>40179</v>
      </c>
      <c r="AR47" s="502">
        <v>40269</v>
      </c>
      <c r="AS47" s="502">
        <v>40360</v>
      </c>
      <c r="AT47" s="502">
        <v>40452</v>
      </c>
      <c r="AU47" s="502">
        <v>40544</v>
      </c>
      <c r="AV47" s="502">
        <v>40634</v>
      </c>
      <c r="AW47" s="502">
        <v>40725</v>
      </c>
      <c r="AX47" s="502">
        <v>40817</v>
      </c>
      <c r="AY47" s="502">
        <v>40909</v>
      </c>
      <c r="AZ47" s="502">
        <v>41000</v>
      </c>
      <c r="BA47" s="502">
        <v>41091</v>
      </c>
      <c r="BB47" s="502">
        <v>41183</v>
      </c>
      <c r="BC47" s="502">
        <v>41275</v>
      </c>
      <c r="BD47" s="502">
        <v>41365</v>
      </c>
      <c r="BE47" s="502">
        <v>41456</v>
      </c>
      <c r="BF47" s="502">
        <v>41548</v>
      </c>
      <c r="BG47" s="502">
        <v>41640</v>
      </c>
      <c r="BH47" s="502">
        <v>41730</v>
      </c>
      <c r="BI47" s="502">
        <v>41821</v>
      </c>
      <c r="BJ47" s="502">
        <v>41913</v>
      </c>
      <c r="BK47" s="502">
        <v>42005</v>
      </c>
      <c r="BL47" s="502">
        <v>42095</v>
      </c>
      <c r="BM47" s="502">
        <v>42186</v>
      </c>
      <c r="BN47" s="502">
        <v>42278</v>
      </c>
      <c r="BO47" s="502">
        <v>42370</v>
      </c>
      <c r="BP47" s="502">
        <v>42461</v>
      </c>
      <c r="BQ47" s="502">
        <v>42552</v>
      </c>
      <c r="BR47" s="502">
        <v>42644</v>
      </c>
      <c r="BS47" s="502">
        <v>42736</v>
      </c>
      <c r="BT47" s="502">
        <v>42826</v>
      </c>
      <c r="BU47" s="502">
        <v>42917</v>
      </c>
      <c r="BV47" s="502">
        <v>43009</v>
      </c>
      <c r="BW47" s="502">
        <v>43101</v>
      </c>
      <c r="BX47" s="502">
        <v>43191</v>
      </c>
      <c r="BY47" s="502">
        <v>43282</v>
      </c>
      <c r="BZ47" s="502">
        <v>43374</v>
      </c>
      <c r="CA47" s="502">
        <v>43466</v>
      </c>
      <c r="CB47" s="502">
        <v>43556</v>
      </c>
      <c r="CC47" s="502">
        <v>43647</v>
      </c>
      <c r="CD47" s="502">
        <v>43739</v>
      </c>
      <c r="CE47" s="502">
        <v>43831</v>
      </c>
      <c r="CF47" s="502">
        <v>43922</v>
      </c>
      <c r="CG47" s="502">
        <v>44013</v>
      </c>
      <c r="CH47" s="502">
        <v>44105</v>
      </c>
      <c r="CI47" s="502">
        <v>44197</v>
      </c>
      <c r="CJ47" s="502">
        <v>44287</v>
      </c>
      <c r="CK47" s="502">
        <v>44378</v>
      </c>
      <c r="CL47" s="502">
        <v>44470</v>
      </c>
      <c r="CM47" s="502">
        <v>44562</v>
      </c>
      <c r="CN47" s="502">
        <v>44652</v>
      </c>
      <c r="CO47" s="502">
        <v>44743</v>
      </c>
      <c r="CP47" s="502">
        <v>44835</v>
      </c>
      <c r="CQ47" s="502">
        <v>44927</v>
      </c>
      <c r="CR47" s="502">
        <v>45017</v>
      </c>
      <c r="CS47" s="502">
        <v>45108</v>
      </c>
    </row>
    <row r="48" spans="1:97" x14ac:dyDescent="0.2">
      <c r="A48" s="506" t="s">
        <v>220</v>
      </c>
      <c r="B48" s="502">
        <v>36434</v>
      </c>
      <c r="C48" s="502">
        <v>36526</v>
      </c>
      <c r="D48" s="502">
        <v>36617</v>
      </c>
      <c r="E48" s="502">
        <v>36708</v>
      </c>
      <c r="F48" s="502">
        <v>36800</v>
      </c>
      <c r="G48" s="502">
        <v>36892</v>
      </c>
      <c r="H48" s="502">
        <v>36982</v>
      </c>
      <c r="I48" s="502">
        <v>37073</v>
      </c>
      <c r="J48" s="502">
        <v>37165</v>
      </c>
      <c r="K48" s="502">
        <v>37257</v>
      </c>
      <c r="L48" s="502">
        <v>37347</v>
      </c>
      <c r="M48" s="502">
        <v>37438</v>
      </c>
      <c r="N48" s="502">
        <v>37530</v>
      </c>
      <c r="O48" s="502">
        <v>37622</v>
      </c>
      <c r="P48" s="502">
        <v>37712</v>
      </c>
      <c r="Q48" s="502">
        <v>37803</v>
      </c>
      <c r="R48" s="502">
        <v>37895</v>
      </c>
      <c r="S48" s="502">
        <v>37987</v>
      </c>
      <c r="T48" s="502">
        <v>38078</v>
      </c>
      <c r="U48" s="502">
        <v>38169</v>
      </c>
      <c r="V48" s="502">
        <v>38261</v>
      </c>
      <c r="W48" s="502">
        <v>38353</v>
      </c>
      <c r="X48" s="502">
        <v>38443</v>
      </c>
      <c r="Y48" s="502">
        <v>38534</v>
      </c>
      <c r="Z48" s="502">
        <v>38626</v>
      </c>
      <c r="AA48" s="502">
        <v>38718</v>
      </c>
      <c r="AB48" s="502">
        <v>38808</v>
      </c>
      <c r="AC48" s="502">
        <v>38899</v>
      </c>
      <c r="AD48" s="502">
        <v>38991</v>
      </c>
      <c r="AE48" s="501">
        <v>39083</v>
      </c>
      <c r="AF48" s="501">
        <v>39173</v>
      </c>
      <c r="AG48" s="501">
        <v>39264</v>
      </c>
      <c r="AH48" s="501">
        <v>39356</v>
      </c>
      <c r="AI48" s="502">
        <v>39448</v>
      </c>
      <c r="AJ48" s="502">
        <v>39539</v>
      </c>
      <c r="AK48" s="502">
        <v>39630</v>
      </c>
      <c r="AL48" s="502">
        <v>39722</v>
      </c>
      <c r="AM48" s="502">
        <v>39814</v>
      </c>
      <c r="AN48" s="502">
        <v>39904</v>
      </c>
      <c r="AO48" s="502">
        <v>39995</v>
      </c>
      <c r="AP48" s="502">
        <v>40087</v>
      </c>
      <c r="AQ48" s="502">
        <v>40179</v>
      </c>
      <c r="AR48" s="502">
        <v>40269</v>
      </c>
      <c r="AS48" s="502">
        <v>40360</v>
      </c>
      <c r="AT48" s="502">
        <v>40452</v>
      </c>
      <c r="AU48" s="502">
        <v>40544</v>
      </c>
      <c r="AV48" s="502">
        <v>40634</v>
      </c>
      <c r="AW48" s="502">
        <v>40725</v>
      </c>
      <c r="AX48" s="502">
        <v>40817</v>
      </c>
      <c r="AY48" s="502">
        <v>40909</v>
      </c>
      <c r="AZ48" s="502">
        <v>41000</v>
      </c>
      <c r="BA48" s="502">
        <v>41091</v>
      </c>
      <c r="BB48" s="502">
        <v>41183</v>
      </c>
      <c r="BC48" s="502">
        <v>41275</v>
      </c>
      <c r="BD48" s="502">
        <v>41365</v>
      </c>
      <c r="BE48" s="502">
        <v>41456</v>
      </c>
      <c r="BF48" s="502">
        <v>41548</v>
      </c>
      <c r="BG48" s="502">
        <v>41640</v>
      </c>
      <c r="BH48" s="502">
        <v>41730</v>
      </c>
      <c r="BI48" s="502">
        <v>41821</v>
      </c>
      <c r="BJ48" s="502">
        <v>41913</v>
      </c>
      <c r="BK48" s="502">
        <v>42005</v>
      </c>
      <c r="BL48" s="502">
        <v>42095</v>
      </c>
      <c r="BM48" s="502">
        <v>42186</v>
      </c>
      <c r="BN48" s="502">
        <v>42278</v>
      </c>
      <c r="BO48" s="502">
        <v>42370</v>
      </c>
      <c r="BP48" s="502">
        <v>42461</v>
      </c>
      <c r="BQ48" s="502">
        <v>42552</v>
      </c>
      <c r="BR48" s="502">
        <v>42644</v>
      </c>
      <c r="BS48" s="502">
        <v>42736</v>
      </c>
      <c r="BT48" s="502">
        <v>42826</v>
      </c>
      <c r="BU48" s="502">
        <v>42917</v>
      </c>
      <c r="BV48" s="502">
        <v>43009</v>
      </c>
      <c r="BW48" s="502">
        <v>43101</v>
      </c>
      <c r="BX48" s="502">
        <v>43191</v>
      </c>
      <c r="BY48" s="502">
        <v>43282</v>
      </c>
      <c r="BZ48" s="502">
        <v>43374</v>
      </c>
      <c r="CA48" s="502">
        <v>43466</v>
      </c>
      <c r="CB48" s="502">
        <v>43556</v>
      </c>
      <c r="CC48" s="502">
        <v>43647</v>
      </c>
      <c r="CD48" s="502">
        <v>43739</v>
      </c>
      <c r="CE48" s="502">
        <v>43831</v>
      </c>
      <c r="CF48" s="502">
        <v>43922</v>
      </c>
      <c r="CG48" s="502">
        <v>44013</v>
      </c>
      <c r="CH48" s="502">
        <v>44105</v>
      </c>
      <c r="CI48" s="502">
        <v>44197</v>
      </c>
      <c r="CJ48" s="502">
        <v>44287</v>
      </c>
      <c r="CK48" s="502">
        <v>44378</v>
      </c>
      <c r="CL48" s="502">
        <v>44470</v>
      </c>
      <c r="CM48" s="502">
        <v>44562</v>
      </c>
      <c r="CN48" s="502">
        <v>44652</v>
      </c>
      <c r="CO48" s="502">
        <v>44743</v>
      </c>
      <c r="CP48" s="502">
        <v>44835</v>
      </c>
      <c r="CQ48" s="502">
        <v>44927</v>
      </c>
      <c r="CR48" s="502">
        <v>45017</v>
      </c>
      <c r="CS48" s="502">
        <v>45108</v>
      </c>
    </row>
    <row r="49" spans="1:97" x14ac:dyDescent="0.2">
      <c r="A49" s="514" t="s">
        <v>221</v>
      </c>
      <c r="B49" s="515">
        <v>36434</v>
      </c>
      <c r="C49" s="515">
        <v>36526</v>
      </c>
      <c r="D49" s="515">
        <v>36617</v>
      </c>
      <c r="E49" s="515">
        <v>36708</v>
      </c>
      <c r="F49" s="515">
        <v>36800</v>
      </c>
      <c r="G49" s="515">
        <v>36892</v>
      </c>
      <c r="H49" s="515">
        <v>36982</v>
      </c>
      <c r="I49" s="515">
        <v>37073</v>
      </c>
      <c r="J49" s="515">
        <v>37165</v>
      </c>
      <c r="K49" s="515">
        <v>37257</v>
      </c>
      <c r="L49" s="515">
        <v>37347</v>
      </c>
      <c r="M49" s="515">
        <v>37438</v>
      </c>
      <c r="N49" s="515">
        <v>37530</v>
      </c>
      <c r="O49" s="515">
        <v>37622</v>
      </c>
      <c r="P49" s="515">
        <v>37712</v>
      </c>
      <c r="Q49" s="515">
        <v>37803</v>
      </c>
      <c r="R49" s="515">
        <v>37895</v>
      </c>
      <c r="S49" s="515">
        <v>37987</v>
      </c>
      <c r="T49" s="515">
        <v>38078</v>
      </c>
      <c r="U49" s="515">
        <v>38169</v>
      </c>
      <c r="V49" s="515">
        <v>38261</v>
      </c>
      <c r="W49" s="515">
        <v>38353</v>
      </c>
      <c r="X49" s="515">
        <v>38443</v>
      </c>
      <c r="Y49" s="515">
        <v>38534</v>
      </c>
      <c r="Z49" s="515">
        <v>38626</v>
      </c>
      <c r="AA49" s="515">
        <v>38718</v>
      </c>
      <c r="AB49" s="515">
        <v>38808</v>
      </c>
      <c r="AC49" s="515">
        <v>38899</v>
      </c>
      <c r="AD49" s="515">
        <v>38991</v>
      </c>
      <c r="AE49" s="516">
        <v>39083</v>
      </c>
      <c r="AF49" s="516">
        <v>39173</v>
      </c>
      <c r="AG49" s="516">
        <v>39264</v>
      </c>
      <c r="AH49" s="516">
        <v>39356</v>
      </c>
      <c r="AI49" s="515">
        <v>39448</v>
      </c>
      <c r="AJ49" s="515">
        <v>39539</v>
      </c>
      <c r="AK49" s="515">
        <v>39630</v>
      </c>
      <c r="AL49" s="515">
        <v>39722</v>
      </c>
      <c r="AM49" s="515">
        <v>39814</v>
      </c>
      <c r="AN49" s="515">
        <v>39904</v>
      </c>
      <c r="AO49" s="515">
        <v>39995</v>
      </c>
      <c r="AP49" s="515">
        <v>40087</v>
      </c>
      <c r="AQ49" s="515">
        <v>40179</v>
      </c>
      <c r="AR49" s="515">
        <v>40269</v>
      </c>
      <c r="AS49" s="515">
        <v>40360</v>
      </c>
      <c r="AT49" s="515">
        <v>40452</v>
      </c>
      <c r="AU49" s="515">
        <v>40544</v>
      </c>
      <c r="AV49" s="515">
        <v>40634</v>
      </c>
      <c r="AW49" s="515">
        <v>40725</v>
      </c>
      <c r="AX49" s="515">
        <v>40817</v>
      </c>
      <c r="AY49" s="515">
        <v>40909</v>
      </c>
      <c r="AZ49" s="515">
        <v>41000</v>
      </c>
      <c r="BA49" s="515">
        <v>41091</v>
      </c>
      <c r="BB49" s="515">
        <v>41183</v>
      </c>
      <c r="BC49" s="515">
        <v>41275</v>
      </c>
      <c r="BD49" s="515">
        <v>41365</v>
      </c>
      <c r="BE49" s="515">
        <v>41456</v>
      </c>
      <c r="BF49" s="515">
        <v>41548</v>
      </c>
      <c r="BG49" s="515">
        <v>41640</v>
      </c>
      <c r="BH49" s="515">
        <v>41730</v>
      </c>
      <c r="BI49" s="515">
        <v>41821</v>
      </c>
      <c r="BJ49" s="515">
        <v>41913</v>
      </c>
      <c r="BK49" s="515">
        <v>42005</v>
      </c>
      <c r="BL49" s="515">
        <v>42095</v>
      </c>
      <c r="BM49" s="515">
        <v>42186</v>
      </c>
      <c r="BN49" s="515">
        <v>42278</v>
      </c>
      <c r="BO49" s="515">
        <v>42370</v>
      </c>
      <c r="BP49" s="515">
        <v>42461</v>
      </c>
      <c r="BQ49" s="515">
        <v>42552</v>
      </c>
      <c r="BR49" s="515">
        <v>42644</v>
      </c>
      <c r="BS49" s="515">
        <v>42736</v>
      </c>
      <c r="BT49" s="515">
        <v>42826</v>
      </c>
      <c r="BU49" s="515">
        <v>42917</v>
      </c>
      <c r="BV49" s="515">
        <v>43009</v>
      </c>
      <c r="BW49" s="515">
        <v>43101</v>
      </c>
      <c r="BX49" s="515">
        <v>43191</v>
      </c>
      <c r="BY49" s="515">
        <v>43282</v>
      </c>
      <c r="BZ49" s="515">
        <v>43374</v>
      </c>
      <c r="CA49" s="515">
        <v>43466</v>
      </c>
      <c r="CB49" s="515">
        <v>43556</v>
      </c>
      <c r="CC49" s="515">
        <v>43647</v>
      </c>
      <c r="CD49" s="515">
        <v>43739</v>
      </c>
      <c r="CE49" s="515">
        <v>43831</v>
      </c>
      <c r="CF49" s="515">
        <v>43922</v>
      </c>
      <c r="CG49" s="515">
        <v>44013</v>
      </c>
      <c r="CH49" s="515">
        <v>44105</v>
      </c>
      <c r="CI49" s="515">
        <v>44197</v>
      </c>
      <c r="CJ49" s="515">
        <v>44287</v>
      </c>
      <c r="CK49" s="515">
        <v>44378</v>
      </c>
      <c r="CL49" s="515">
        <v>44470</v>
      </c>
      <c r="CM49" s="515">
        <v>44562</v>
      </c>
      <c r="CN49" s="515">
        <v>44652</v>
      </c>
      <c r="CO49" s="515">
        <v>44743</v>
      </c>
      <c r="CP49" s="515">
        <v>44835</v>
      </c>
      <c r="CQ49" s="515">
        <v>44927</v>
      </c>
      <c r="CR49" s="515">
        <v>45017</v>
      </c>
      <c r="CS49" s="515">
        <v>45108</v>
      </c>
    </row>
    <row r="50" spans="1:97" x14ac:dyDescent="0.2">
      <c r="A50" s="38"/>
      <c r="AC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row>
    <row r="51" spans="1:97" x14ac:dyDescent="0.2">
      <c r="A51" s="38"/>
      <c r="AC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row>
    <row r="52" spans="1:97" x14ac:dyDescent="0.2">
      <c r="A52" s="38"/>
      <c r="AC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row>
    <row r="53" spans="1:97" x14ac:dyDescent="0.2">
      <c r="A53" s="38"/>
      <c r="AC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row>
    <row r="54" spans="1:97" x14ac:dyDescent="0.2">
      <c r="A54" s="38"/>
      <c r="AC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row>
    <row r="55" spans="1:97" x14ac:dyDescent="0.2">
      <c r="AC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row>
  </sheetData>
  <sheetProtection sheet="1" objects="1" scenarios="1"/>
  <phoneticPr fontId="0" type="noConversion"/>
  <pageMargins left="0.75" right="0.75" top="1" bottom="1" header="0.5" footer="0.5"/>
  <pageSetup scale="11" orientation="landscape" horizontalDpi="300" verticalDpi="300"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IV55"/>
  <sheetViews>
    <sheetView zoomScaleNormal="100" workbookViewId="0">
      <pane xSplit="1" ySplit="4" topLeftCell="B5" activePane="bottomRight" state="frozen"/>
      <selection activeCell="CS5" sqref="CS5"/>
      <selection pane="topRight" activeCell="CS5" sqref="CS5"/>
      <selection pane="bottomLeft" activeCell="CS5" sqref="CS5"/>
      <selection pane="bottomRight"/>
    </sheetView>
  </sheetViews>
  <sheetFormatPr defaultRowHeight="12.75" x14ac:dyDescent="0.2"/>
  <cols>
    <col min="1" max="1" width="57.140625" style="56" customWidth="1"/>
    <col min="2" max="32" width="10.5703125" style="50" customWidth="1"/>
    <col min="33" max="35" width="9.140625" style="50"/>
    <col min="36" max="97" width="10.5703125" style="50" customWidth="1"/>
    <col min="98" max="16384" width="9.140625" style="50"/>
  </cols>
  <sheetData>
    <row r="1" spans="1:256" x14ac:dyDescent="0.2">
      <c r="A1" s="220" t="s">
        <v>915</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row>
    <row r="2" spans="1:256" ht="18" x14ac:dyDescent="0.2">
      <c r="A2" s="296" t="str">
        <f>CWSOutcomes_DynamicCompare!A1</f>
        <v>CWS Outcomes System Summary for the Northern Region--v1231</v>
      </c>
      <c r="B2" s="144"/>
      <c r="C2" s="144"/>
      <c r="D2" s="144"/>
      <c r="E2" s="144"/>
      <c r="F2" s="144"/>
      <c r="G2" s="144"/>
      <c r="H2" s="144"/>
      <c r="I2" s="144"/>
      <c r="J2" s="144"/>
      <c r="K2" s="144"/>
      <c r="L2" s="144"/>
      <c r="M2" s="144"/>
      <c r="N2" s="144"/>
      <c r="O2" s="144"/>
      <c r="P2" s="144"/>
      <c r="Q2" s="144"/>
      <c r="R2" s="144"/>
      <c r="S2"/>
      <c r="T2"/>
      <c r="U2"/>
      <c r="V2"/>
      <c r="W2"/>
      <c r="X2"/>
      <c r="Y2"/>
      <c r="Z2"/>
      <c r="AA2"/>
      <c r="AB2"/>
    </row>
    <row r="3" spans="1:256" ht="18" x14ac:dyDescent="0.2">
      <c r="A3" s="296" t="str">
        <f>"End Dates. " &amp; CWSOutcomes_CompareToBaseline!A2</f>
        <v>End Dates. Agency: Child Welfare. Report publication: Jan 2024. Data extract: Q3 2023.</v>
      </c>
      <c r="B3"/>
      <c r="C3"/>
      <c r="D3"/>
      <c r="E3"/>
      <c r="F3"/>
      <c r="G3"/>
      <c r="H3"/>
      <c r="I3"/>
      <c r="J3"/>
      <c r="K3"/>
      <c r="L3"/>
      <c r="M3"/>
      <c r="N3"/>
      <c r="O3"/>
      <c r="P3"/>
      <c r="Q3"/>
      <c r="R3"/>
      <c r="S3"/>
      <c r="T3"/>
      <c r="U3"/>
      <c r="V3"/>
      <c r="W3"/>
      <c r="X3"/>
      <c r="Y3"/>
      <c r="Z3"/>
      <c r="AA3"/>
      <c r="AB3"/>
    </row>
    <row r="4" spans="1:256" s="51" customFormat="1" x14ac:dyDescent="0.2">
      <c r="A4" s="123" t="s">
        <v>3</v>
      </c>
      <c r="B4" s="52" t="s">
        <v>763</v>
      </c>
      <c r="C4" s="52" t="s">
        <v>764</v>
      </c>
      <c r="D4" s="52" t="s">
        <v>765</v>
      </c>
      <c r="E4" s="52" t="s">
        <v>766</v>
      </c>
      <c r="F4" s="52" t="s">
        <v>767</v>
      </c>
      <c r="G4" s="52" t="s">
        <v>768</v>
      </c>
      <c r="H4" s="52" t="s">
        <v>769</v>
      </c>
      <c r="I4" s="52" t="s">
        <v>770</v>
      </c>
      <c r="J4" s="52" t="s">
        <v>771</v>
      </c>
      <c r="K4" s="52" t="s">
        <v>772</v>
      </c>
      <c r="L4" s="52" t="s">
        <v>773</v>
      </c>
      <c r="M4" s="52" t="s">
        <v>774</v>
      </c>
      <c r="N4" s="52" t="s">
        <v>775</v>
      </c>
      <c r="O4" s="52" t="s">
        <v>776</v>
      </c>
      <c r="P4" s="52" t="s">
        <v>777</v>
      </c>
      <c r="Q4" s="52" t="s">
        <v>778</v>
      </c>
      <c r="R4" s="52" t="s">
        <v>779</v>
      </c>
      <c r="S4" s="52" t="s">
        <v>780</v>
      </c>
      <c r="T4" s="52" t="s">
        <v>781</v>
      </c>
      <c r="U4" s="52" t="s">
        <v>782</v>
      </c>
      <c r="V4" s="52" t="s">
        <v>783</v>
      </c>
      <c r="W4" s="52" t="s">
        <v>784</v>
      </c>
      <c r="X4" s="52" t="s">
        <v>785</v>
      </c>
      <c r="Y4" s="52" t="s">
        <v>786</v>
      </c>
      <c r="Z4" s="52" t="s">
        <v>787</v>
      </c>
      <c r="AA4" s="52" t="s">
        <v>788</v>
      </c>
      <c r="AB4" s="57" t="s">
        <v>789</v>
      </c>
      <c r="AC4" s="58" t="s">
        <v>790</v>
      </c>
      <c r="AD4" s="58" t="s">
        <v>791</v>
      </c>
      <c r="AE4" s="58" t="s">
        <v>792</v>
      </c>
      <c r="AF4" s="58" t="s">
        <v>793</v>
      </c>
      <c r="AG4" s="58" t="s">
        <v>794</v>
      </c>
      <c r="AH4" s="58" t="s">
        <v>795</v>
      </c>
      <c r="AI4" s="170" t="s">
        <v>796</v>
      </c>
      <c r="AJ4" s="170" t="s">
        <v>797</v>
      </c>
      <c r="AK4" s="170" t="s">
        <v>798</v>
      </c>
      <c r="AL4" s="170" t="s">
        <v>799</v>
      </c>
      <c r="AM4" s="170" t="s">
        <v>800</v>
      </c>
      <c r="AN4" s="170" t="s">
        <v>801</v>
      </c>
      <c r="AO4" s="170" t="s">
        <v>802</v>
      </c>
      <c r="AP4" s="170" t="s">
        <v>803</v>
      </c>
      <c r="AQ4" s="170" t="s">
        <v>804</v>
      </c>
      <c r="AR4" s="170" t="s">
        <v>805</v>
      </c>
      <c r="AS4" s="170" t="s">
        <v>806</v>
      </c>
      <c r="AT4" s="170" t="s">
        <v>807</v>
      </c>
      <c r="AU4" s="170" t="s">
        <v>808</v>
      </c>
      <c r="AV4" s="170" t="s">
        <v>809</v>
      </c>
      <c r="AW4" s="170" t="s">
        <v>810</v>
      </c>
      <c r="AX4" s="170" t="s">
        <v>811</v>
      </c>
      <c r="AY4" s="170" t="s">
        <v>812</v>
      </c>
      <c r="AZ4" s="170" t="s">
        <v>813</v>
      </c>
      <c r="BA4" s="170" t="s">
        <v>814</v>
      </c>
      <c r="BB4" s="170" t="s">
        <v>815</v>
      </c>
      <c r="BC4" s="170" t="s">
        <v>816</v>
      </c>
      <c r="BD4" s="170" t="s">
        <v>817</v>
      </c>
      <c r="BE4" s="170" t="s">
        <v>818</v>
      </c>
      <c r="BF4" s="170" t="s">
        <v>819</v>
      </c>
      <c r="BG4" s="170" t="s">
        <v>820</v>
      </c>
      <c r="BH4" s="170" t="s">
        <v>821</v>
      </c>
      <c r="BI4" s="170" t="s">
        <v>822</v>
      </c>
      <c r="BJ4" s="170" t="s">
        <v>823</v>
      </c>
      <c r="BK4" s="170" t="s">
        <v>824</v>
      </c>
      <c r="BL4" s="170" t="s">
        <v>825</v>
      </c>
      <c r="BM4" s="170" t="s">
        <v>826</v>
      </c>
      <c r="BN4" s="170" t="s">
        <v>827</v>
      </c>
      <c r="BO4" s="170" t="s">
        <v>828</v>
      </c>
      <c r="BP4" s="170" t="s">
        <v>829</v>
      </c>
      <c r="BQ4" s="170" t="s">
        <v>830</v>
      </c>
      <c r="BR4" s="170" t="s">
        <v>831</v>
      </c>
      <c r="BS4" s="170" t="s">
        <v>832</v>
      </c>
      <c r="BT4" s="170" t="s">
        <v>833</v>
      </c>
      <c r="BU4" s="170" t="s">
        <v>834</v>
      </c>
      <c r="BV4" s="170" t="s">
        <v>835</v>
      </c>
      <c r="BW4" s="170" t="s">
        <v>836</v>
      </c>
      <c r="BX4" s="170" t="s">
        <v>837</v>
      </c>
      <c r="BY4" s="170" t="s">
        <v>838</v>
      </c>
      <c r="BZ4" s="170" t="s">
        <v>839</v>
      </c>
      <c r="CA4" s="170" t="s">
        <v>840</v>
      </c>
      <c r="CB4" s="170" t="s">
        <v>841</v>
      </c>
      <c r="CC4" s="170" t="s">
        <v>842</v>
      </c>
      <c r="CD4" s="170" t="s">
        <v>843</v>
      </c>
      <c r="CE4" s="170" t="s">
        <v>844</v>
      </c>
      <c r="CF4" s="170" t="s">
        <v>845</v>
      </c>
      <c r="CG4" s="170" t="s">
        <v>846</v>
      </c>
      <c r="CH4" s="170" t="s">
        <v>847</v>
      </c>
      <c r="CI4" s="170" t="s">
        <v>848</v>
      </c>
      <c r="CJ4" s="170" t="s">
        <v>849</v>
      </c>
      <c r="CK4" s="170" t="s">
        <v>850</v>
      </c>
      <c r="CL4" s="170" t="s">
        <v>851</v>
      </c>
      <c r="CM4" s="170" t="s">
        <v>852</v>
      </c>
      <c r="CN4" s="170" t="s">
        <v>853</v>
      </c>
      <c r="CO4" s="170" t="s">
        <v>854</v>
      </c>
      <c r="CP4" s="170" t="s">
        <v>855</v>
      </c>
      <c r="CQ4" s="170" t="s">
        <v>856</v>
      </c>
      <c r="CR4" s="170" t="s">
        <v>1007</v>
      </c>
      <c r="CS4" s="170" t="s">
        <v>1025</v>
      </c>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c r="IT4" s="50"/>
      <c r="IU4" s="50"/>
      <c r="IV4" s="50"/>
    </row>
    <row r="5" spans="1:256" x14ac:dyDescent="0.2">
      <c r="A5" s="506" t="s">
        <v>907</v>
      </c>
      <c r="B5" s="499">
        <v>36525</v>
      </c>
      <c r="C5" s="499">
        <v>36525</v>
      </c>
      <c r="D5" s="499">
        <v>36525</v>
      </c>
      <c r="E5" s="499">
        <v>36525</v>
      </c>
      <c r="F5" s="499">
        <v>36891</v>
      </c>
      <c r="G5" s="499">
        <v>36891</v>
      </c>
      <c r="H5" s="499">
        <v>36891</v>
      </c>
      <c r="I5" s="499">
        <v>36891</v>
      </c>
      <c r="J5" s="499">
        <v>37256</v>
      </c>
      <c r="K5" s="499">
        <v>37256</v>
      </c>
      <c r="L5" s="499">
        <v>37256</v>
      </c>
      <c r="M5" s="499">
        <v>37256</v>
      </c>
      <c r="N5" s="499">
        <v>37621</v>
      </c>
      <c r="O5" s="499">
        <v>37621</v>
      </c>
      <c r="P5" s="499">
        <v>37621</v>
      </c>
      <c r="Q5" s="500">
        <v>37621</v>
      </c>
      <c r="R5" s="500">
        <v>37986</v>
      </c>
      <c r="S5" s="500">
        <v>37986</v>
      </c>
      <c r="T5" s="501">
        <v>37986</v>
      </c>
      <c r="U5" s="501">
        <v>37986</v>
      </c>
      <c r="V5" s="501">
        <v>38352</v>
      </c>
      <c r="W5" s="501">
        <v>38352</v>
      </c>
      <c r="X5" s="501">
        <v>38352</v>
      </c>
      <c r="Y5" s="501">
        <v>38352</v>
      </c>
      <c r="Z5" s="501">
        <v>38717</v>
      </c>
      <c r="AA5" s="501">
        <v>38717</v>
      </c>
      <c r="AB5" s="501">
        <v>38717</v>
      </c>
      <c r="AC5" s="501">
        <v>38717</v>
      </c>
      <c r="AD5" s="502">
        <v>39082</v>
      </c>
      <c r="AE5" s="501">
        <v>39082</v>
      </c>
      <c r="AF5" s="501">
        <v>39082</v>
      </c>
      <c r="AG5" s="501">
        <v>39082</v>
      </c>
      <c r="AH5" s="501">
        <v>39447</v>
      </c>
      <c r="AI5" s="502">
        <v>39447</v>
      </c>
      <c r="AJ5" s="502">
        <v>39447</v>
      </c>
      <c r="AK5" s="502">
        <v>39447</v>
      </c>
      <c r="AL5" s="502">
        <v>39813</v>
      </c>
      <c r="AM5" s="502">
        <v>39813</v>
      </c>
      <c r="AN5" s="502">
        <v>39813</v>
      </c>
      <c r="AO5" s="502">
        <v>39813</v>
      </c>
      <c r="AP5" s="502">
        <v>40178</v>
      </c>
      <c r="AQ5" s="502">
        <v>40178</v>
      </c>
      <c r="AR5" s="502">
        <v>40178</v>
      </c>
      <c r="AS5" s="502">
        <v>40178</v>
      </c>
      <c r="AT5" s="502">
        <v>40543</v>
      </c>
      <c r="AU5" s="502">
        <v>40543</v>
      </c>
      <c r="AV5" s="502">
        <v>40543</v>
      </c>
      <c r="AW5" s="502">
        <v>40543</v>
      </c>
      <c r="AX5" s="502">
        <v>40908</v>
      </c>
      <c r="AY5" s="502">
        <v>40908</v>
      </c>
      <c r="AZ5" s="502">
        <v>40908</v>
      </c>
      <c r="BA5" s="502">
        <v>40908</v>
      </c>
      <c r="BB5" s="502">
        <v>41274</v>
      </c>
      <c r="BC5" s="502">
        <v>41274</v>
      </c>
      <c r="BD5" s="502">
        <v>41274</v>
      </c>
      <c r="BE5" s="502">
        <v>41274</v>
      </c>
      <c r="BF5" s="502">
        <v>41639</v>
      </c>
      <c r="BG5" s="502">
        <v>41639</v>
      </c>
      <c r="BH5" s="502">
        <v>41639</v>
      </c>
      <c r="BI5" s="502">
        <v>41639</v>
      </c>
      <c r="BJ5" s="502">
        <v>42004</v>
      </c>
      <c r="BK5" s="502">
        <v>42004</v>
      </c>
      <c r="BL5" s="502">
        <v>42004</v>
      </c>
      <c r="BM5" s="502">
        <v>42004</v>
      </c>
      <c r="BN5" s="502">
        <v>42369</v>
      </c>
      <c r="BO5" s="502">
        <v>42369</v>
      </c>
      <c r="BP5" s="502">
        <v>42369</v>
      </c>
      <c r="BQ5" s="502">
        <v>42369</v>
      </c>
      <c r="BR5" s="502">
        <v>42735</v>
      </c>
      <c r="BS5" s="502">
        <v>42735</v>
      </c>
      <c r="BT5" s="502">
        <v>42735</v>
      </c>
      <c r="BU5" s="502">
        <v>42735</v>
      </c>
      <c r="BV5" s="502">
        <v>43100</v>
      </c>
      <c r="BW5" s="502">
        <v>43100</v>
      </c>
      <c r="BX5" s="502">
        <v>43100</v>
      </c>
      <c r="BY5" s="502">
        <v>43100</v>
      </c>
      <c r="BZ5" s="502">
        <v>43465</v>
      </c>
      <c r="CA5" s="502">
        <v>43465</v>
      </c>
      <c r="CB5" s="502">
        <v>43465</v>
      </c>
      <c r="CC5" s="502">
        <v>43465</v>
      </c>
      <c r="CD5" s="502">
        <v>43830</v>
      </c>
      <c r="CE5" s="502">
        <v>43830</v>
      </c>
      <c r="CF5" s="502">
        <v>43830</v>
      </c>
      <c r="CG5" s="502">
        <v>43830</v>
      </c>
      <c r="CH5" s="502">
        <v>44196</v>
      </c>
      <c r="CI5" s="502">
        <v>44196</v>
      </c>
      <c r="CJ5" s="502">
        <v>44196</v>
      </c>
      <c r="CK5" s="502">
        <v>44196</v>
      </c>
      <c r="CL5" s="502">
        <v>44561</v>
      </c>
      <c r="CM5" s="502">
        <v>44561</v>
      </c>
      <c r="CN5" s="502">
        <v>44561</v>
      </c>
      <c r="CO5" s="502">
        <v>44561</v>
      </c>
      <c r="CP5" s="502">
        <v>44926</v>
      </c>
      <c r="CQ5" s="502">
        <v>44926</v>
      </c>
      <c r="CR5" s="503">
        <v>44926</v>
      </c>
      <c r="CS5" s="503">
        <v>44926</v>
      </c>
    </row>
    <row r="6" spans="1:256" x14ac:dyDescent="0.2">
      <c r="A6" s="506" t="s">
        <v>908</v>
      </c>
      <c r="B6" s="499">
        <v>36525</v>
      </c>
      <c r="C6" s="499">
        <v>36525</v>
      </c>
      <c r="D6" s="499">
        <v>36525</v>
      </c>
      <c r="E6" s="499">
        <v>36525</v>
      </c>
      <c r="F6" s="499">
        <v>36891</v>
      </c>
      <c r="G6" s="499">
        <v>36891</v>
      </c>
      <c r="H6" s="499">
        <v>36891</v>
      </c>
      <c r="I6" s="499">
        <v>36891</v>
      </c>
      <c r="J6" s="499">
        <v>37256</v>
      </c>
      <c r="K6" s="499">
        <v>37256</v>
      </c>
      <c r="L6" s="499">
        <v>37256</v>
      </c>
      <c r="M6" s="499">
        <v>37256</v>
      </c>
      <c r="N6" s="499">
        <v>37621</v>
      </c>
      <c r="O6" s="499">
        <v>37621</v>
      </c>
      <c r="P6" s="499">
        <v>37621</v>
      </c>
      <c r="Q6" s="500">
        <v>37621</v>
      </c>
      <c r="R6" s="500">
        <v>37986</v>
      </c>
      <c r="S6" s="500">
        <v>37986</v>
      </c>
      <c r="T6" s="501">
        <v>37986</v>
      </c>
      <c r="U6" s="501">
        <v>37986</v>
      </c>
      <c r="V6" s="501">
        <v>38352</v>
      </c>
      <c r="W6" s="501">
        <v>38352</v>
      </c>
      <c r="X6" s="501">
        <v>38352</v>
      </c>
      <c r="Y6" s="501">
        <v>38352</v>
      </c>
      <c r="Z6" s="501">
        <v>38717</v>
      </c>
      <c r="AA6" s="501">
        <v>38717</v>
      </c>
      <c r="AB6" s="501">
        <v>38717</v>
      </c>
      <c r="AC6" s="501">
        <v>38717</v>
      </c>
      <c r="AD6" s="502">
        <v>39082</v>
      </c>
      <c r="AE6" s="501">
        <v>39082</v>
      </c>
      <c r="AF6" s="501">
        <v>39082</v>
      </c>
      <c r="AG6" s="501">
        <v>39082</v>
      </c>
      <c r="AH6" s="501">
        <v>39447</v>
      </c>
      <c r="AI6" s="502">
        <v>39447</v>
      </c>
      <c r="AJ6" s="502">
        <v>39447</v>
      </c>
      <c r="AK6" s="502">
        <v>39447</v>
      </c>
      <c r="AL6" s="502">
        <v>39813</v>
      </c>
      <c r="AM6" s="502">
        <v>39813</v>
      </c>
      <c r="AN6" s="502">
        <v>39813</v>
      </c>
      <c r="AO6" s="502">
        <v>39813</v>
      </c>
      <c r="AP6" s="502">
        <v>40178</v>
      </c>
      <c r="AQ6" s="502">
        <v>40178</v>
      </c>
      <c r="AR6" s="502">
        <v>40178</v>
      </c>
      <c r="AS6" s="502">
        <v>40178</v>
      </c>
      <c r="AT6" s="502">
        <v>40543</v>
      </c>
      <c r="AU6" s="502">
        <v>40543</v>
      </c>
      <c r="AV6" s="502">
        <v>40543</v>
      </c>
      <c r="AW6" s="502">
        <v>40543</v>
      </c>
      <c r="AX6" s="502">
        <v>40908</v>
      </c>
      <c r="AY6" s="502">
        <v>40908</v>
      </c>
      <c r="AZ6" s="502">
        <v>40908</v>
      </c>
      <c r="BA6" s="502">
        <v>40908</v>
      </c>
      <c r="BB6" s="502">
        <v>41274</v>
      </c>
      <c r="BC6" s="502">
        <v>41274</v>
      </c>
      <c r="BD6" s="502">
        <v>41274</v>
      </c>
      <c r="BE6" s="502">
        <v>41274</v>
      </c>
      <c r="BF6" s="502">
        <v>41639</v>
      </c>
      <c r="BG6" s="502">
        <v>41639</v>
      </c>
      <c r="BH6" s="502">
        <v>41639</v>
      </c>
      <c r="BI6" s="502">
        <v>41639</v>
      </c>
      <c r="BJ6" s="502">
        <v>42004</v>
      </c>
      <c r="BK6" s="502">
        <v>42004</v>
      </c>
      <c r="BL6" s="502">
        <v>42004</v>
      </c>
      <c r="BM6" s="502">
        <v>42004</v>
      </c>
      <c r="BN6" s="502">
        <v>42369</v>
      </c>
      <c r="BO6" s="502">
        <v>42369</v>
      </c>
      <c r="BP6" s="502">
        <v>42369</v>
      </c>
      <c r="BQ6" s="502">
        <v>42369</v>
      </c>
      <c r="BR6" s="502">
        <v>42735</v>
      </c>
      <c r="BS6" s="502">
        <v>42735</v>
      </c>
      <c r="BT6" s="502">
        <v>42735</v>
      </c>
      <c r="BU6" s="502">
        <v>42735</v>
      </c>
      <c r="BV6" s="502">
        <v>43100</v>
      </c>
      <c r="BW6" s="502">
        <v>43100</v>
      </c>
      <c r="BX6" s="502">
        <v>43100</v>
      </c>
      <c r="BY6" s="502">
        <v>43100</v>
      </c>
      <c r="BZ6" s="502">
        <v>43465</v>
      </c>
      <c r="CA6" s="502">
        <v>43465</v>
      </c>
      <c r="CB6" s="502">
        <v>43465</v>
      </c>
      <c r="CC6" s="502">
        <v>43465</v>
      </c>
      <c r="CD6" s="502">
        <v>43830</v>
      </c>
      <c r="CE6" s="502">
        <v>43830</v>
      </c>
      <c r="CF6" s="502">
        <v>43830</v>
      </c>
      <c r="CG6" s="502">
        <v>43830</v>
      </c>
      <c r="CH6" s="502">
        <v>44196</v>
      </c>
      <c r="CI6" s="502">
        <v>44196</v>
      </c>
      <c r="CJ6" s="502">
        <v>44196</v>
      </c>
      <c r="CK6" s="502">
        <v>44196</v>
      </c>
      <c r="CL6" s="502">
        <v>44561</v>
      </c>
      <c r="CM6" s="502">
        <v>44561</v>
      </c>
      <c r="CN6" s="502">
        <v>44561</v>
      </c>
      <c r="CO6" s="502">
        <v>44561</v>
      </c>
      <c r="CP6" s="502">
        <v>44926</v>
      </c>
      <c r="CQ6" s="502">
        <v>44926</v>
      </c>
      <c r="CR6" s="502">
        <v>44926</v>
      </c>
      <c r="CS6" s="502">
        <v>44926</v>
      </c>
    </row>
    <row r="7" spans="1:256" x14ac:dyDescent="0.2">
      <c r="A7" s="506" t="s">
        <v>909</v>
      </c>
      <c r="B7" s="499">
        <v>36525</v>
      </c>
      <c r="C7" s="499">
        <v>36525</v>
      </c>
      <c r="D7" s="499">
        <v>36525</v>
      </c>
      <c r="E7" s="499">
        <v>36525</v>
      </c>
      <c r="F7" s="499">
        <v>36891</v>
      </c>
      <c r="G7" s="499">
        <v>36891</v>
      </c>
      <c r="H7" s="499">
        <v>36891</v>
      </c>
      <c r="I7" s="499">
        <v>36891</v>
      </c>
      <c r="J7" s="499">
        <v>37256</v>
      </c>
      <c r="K7" s="499">
        <v>37256</v>
      </c>
      <c r="L7" s="499">
        <v>37256</v>
      </c>
      <c r="M7" s="499">
        <v>37256</v>
      </c>
      <c r="N7" s="499">
        <v>37621</v>
      </c>
      <c r="O7" s="499">
        <v>37621</v>
      </c>
      <c r="P7" s="499">
        <v>37621</v>
      </c>
      <c r="Q7" s="499">
        <v>37621</v>
      </c>
      <c r="R7" s="499">
        <v>37986</v>
      </c>
      <c r="S7" s="499">
        <v>37986</v>
      </c>
      <c r="T7" s="501">
        <v>37986</v>
      </c>
      <c r="U7" s="501">
        <v>37986</v>
      </c>
      <c r="V7" s="501">
        <v>38352</v>
      </c>
      <c r="W7" s="501">
        <v>38352</v>
      </c>
      <c r="X7" s="501">
        <v>38352</v>
      </c>
      <c r="Y7" s="501">
        <v>38352</v>
      </c>
      <c r="Z7" s="501">
        <v>38717</v>
      </c>
      <c r="AA7" s="501">
        <v>38717</v>
      </c>
      <c r="AB7" s="501">
        <v>38717</v>
      </c>
      <c r="AC7" s="501">
        <v>38717</v>
      </c>
      <c r="AD7" s="502">
        <v>39082</v>
      </c>
      <c r="AE7" s="501">
        <v>39082</v>
      </c>
      <c r="AF7" s="501">
        <v>39082</v>
      </c>
      <c r="AG7" s="501">
        <v>39082</v>
      </c>
      <c r="AH7" s="501">
        <v>39447</v>
      </c>
      <c r="AI7" s="502">
        <v>39447</v>
      </c>
      <c r="AJ7" s="502">
        <v>39447</v>
      </c>
      <c r="AK7" s="502">
        <v>39447</v>
      </c>
      <c r="AL7" s="502">
        <v>39813</v>
      </c>
      <c r="AM7" s="502">
        <v>39813</v>
      </c>
      <c r="AN7" s="502">
        <v>39813</v>
      </c>
      <c r="AO7" s="502">
        <v>39813</v>
      </c>
      <c r="AP7" s="502">
        <v>40178</v>
      </c>
      <c r="AQ7" s="502">
        <v>40178</v>
      </c>
      <c r="AR7" s="502">
        <v>40178</v>
      </c>
      <c r="AS7" s="502">
        <v>40178</v>
      </c>
      <c r="AT7" s="502">
        <v>40543</v>
      </c>
      <c r="AU7" s="502">
        <v>40543</v>
      </c>
      <c r="AV7" s="502">
        <v>40543</v>
      </c>
      <c r="AW7" s="502">
        <v>40543</v>
      </c>
      <c r="AX7" s="502">
        <v>40908</v>
      </c>
      <c r="AY7" s="502">
        <v>40908</v>
      </c>
      <c r="AZ7" s="502">
        <v>40908</v>
      </c>
      <c r="BA7" s="502">
        <v>40908</v>
      </c>
      <c r="BB7" s="502">
        <v>41274</v>
      </c>
      <c r="BC7" s="502">
        <v>41274</v>
      </c>
      <c r="BD7" s="502">
        <v>41274</v>
      </c>
      <c r="BE7" s="502">
        <v>41274</v>
      </c>
      <c r="BF7" s="502">
        <v>41639</v>
      </c>
      <c r="BG7" s="502">
        <v>41639</v>
      </c>
      <c r="BH7" s="502">
        <v>41639</v>
      </c>
      <c r="BI7" s="502">
        <v>41639</v>
      </c>
      <c r="BJ7" s="502">
        <v>42004</v>
      </c>
      <c r="BK7" s="502">
        <v>42004</v>
      </c>
      <c r="BL7" s="502">
        <v>42004</v>
      </c>
      <c r="BM7" s="502">
        <v>42004</v>
      </c>
      <c r="BN7" s="502">
        <v>42369</v>
      </c>
      <c r="BO7" s="502">
        <v>42369</v>
      </c>
      <c r="BP7" s="502">
        <v>42369</v>
      </c>
      <c r="BQ7" s="502">
        <v>42369</v>
      </c>
      <c r="BR7" s="502">
        <v>42735</v>
      </c>
      <c r="BS7" s="502">
        <v>42735</v>
      </c>
      <c r="BT7" s="502">
        <v>42735</v>
      </c>
      <c r="BU7" s="502">
        <v>42735</v>
      </c>
      <c r="BV7" s="502">
        <v>43100</v>
      </c>
      <c r="BW7" s="502">
        <v>43100</v>
      </c>
      <c r="BX7" s="502">
        <v>43100</v>
      </c>
      <c r="BY7" s="502">
        <v>43100</v>
      </c>
      <c r="BZ7" s="502">
        <v>43465</v>
      </c>
      <c r="CA7" s="502">
        <v>43465</v>
      </c>
      <c r="CB7" s="502">
        <v>43465</v>
      </c>
      <c r="CC7" s="502">
        <v>43465</v>
      </c>
      <c r="CD7" s="502">
        <v>43830</v>
      </c>
      <c r="CE7" s="502">
        <v>43830</v>
      </c>
      <c r="CF7" s="502">
        <v>43830</v>
      </c>
      <c r="CG7" s="502">
        <v>43830</v>
      </c>
      <c r="CH7" s="502">
        <v>44196</v>
      </c>
      <c r="CI7" s="502">
        <v>44196</v>
      </c>
      <c r="CJ7" s="502">
        <v>44196</v>
      </c>
      <c r="CK7" s="502">
        <v>44196</v>
      </c>
      <c r="CL7" s="502">
        <v>44561</v>
      </c>
      <c r="CM7" s="502">
        <v>44561</v>
      </c>
      <c r="CN7" s="502">
        <v>44561</v>
      </c>
      <c r="CO7" s="502">
        <v>44561</v>
      </c>
      <c r="CP7" s="502">
        <v>44926</v>
      </c>
      <c r="CQ7" s="502">
        <v>44926</v>
      </c>
      <c r="CR7" s="502">
        <v>44926</v>
      </c>
      <c r="CS7" s="502">
        <v>44926</v>
      </c>
    </row>
    <row r="8" spans="1:256" x14ac:dyDescent="0.2">
      <c r="A8" s="506" t="s">
        <v>910</v>
      </c>
      <c r="B8" s="499">
        <v>36525</v>
      </c>
      <c r="C8" s="499">
        <v>36525</v>
      </c>
      <c r="D8" s="499">
        <v>36525</v>
      </c>
      <c r="E8" s="499">
        <v>36525</v>
      </c>
      <c r="F8" s="499">
        <v>36891</v>
      </c>
      <c r="G8" s="499">
        <v>36891</v>
      </c>
      <c r="H8" s="499">
        <v>36891</v>
      </c>
      <c r="I8" s="499">
        <v>36891</v>
      </c>
      <c r="J8" s="499">
        <v>37256</v>
      </c>
      <c r="K8" s="499">
        <v>37256</v>
      </c>
      <c r="L8" s="499">
        <v>37256</v>
      </c>
      <c r="M8" s="499">
        <v>37256</v>
      </c>
      <c r="N8" s="499">
        <v>37621</v>
      </c>
      <c r="O8" s="499">
        <v>37621</v>
      </c>
      <c r="P8" s="499">
        <v>37621</v>
      </c>
      <c r="Q8" s="500">
        <v>37621</v>
      </c>
      <c r="R8" s="500">
        <v>37986</v>
      </c>
      <c r="S8" s="500">
        <v>37986</v>
      </c>
      <c r="T8" s="501">
        <v>37986</v>
      </c>
      <c r="U8" s="501">
        <v>37986</v>
      </c>
      <c r="V8" s="501">
        <v>38352</v>
      </c>
      <c r="W8" s="501">
        <v>38352</v>
      </c>
      <c r="X8" s="501">
        <v>38352</v>
      </c>
      <c r="Y8" s="501">
        <v>38352</v>
      </c>
      <c r="Z8" s="501">
        <v>38717</v>
      </c>
      <c r="AA8" s="501">
        <v>38717</v>
      </c>
      <c r="AB8" s="501">
        <v>38717</v>
      </c>
      <c r="AC8" s="501">
        <v>38717</v>
      </c>
      <c r="AD8" s="502">
        <v>39082</v>
      </c>
      <c r="AE8" s="501">
        <v>39082</v>
      </c>
      <c r="AF8" s="501">
        <v>39082</v>
      </c>
      <c r="AG8" s="501">
        <v>39082</v>
      </c>
      <c r="AH8" s="501">
        <v>39447</v>
      </c>
      <c r="AI8" s="502">
        <v>39447</v>
      </c>
      <c r="AJ8" s="502">
        <v>39447</v>
      </c>
      <c r="AK8" s="502">
        <v>39447</v>
      </c>
      <c r="AL8" s="502">
        <v>39813</v>
      </c>
      <c r="AM8" s="502">
        <v>39813</v>
      </c>
      <c r="AN8" s="502">
        <v>39813</v>
      </c>
      <c r="AO8" s="502">
        <v>39813</v>
      </c>
      <c r="AP8" s="502">
        <v>40178</v>
      </c>
      <c r="AQ8" s="502">
        <v>40178</v>
      </c>
      <c r="AR8" s="502">
        <v>40178</v>
      </c>
      <c r="AS8" s="502">
        <v>40178</v>
      </c>
      <c r="AT8" s="502">
        <v>40543</v>
      </c>
      <c r="AU8" s="502">
        <v>40543</v>
      </c>
      <c r="AV8" s="502">
        <v>40543</v>
      </c>
      <c r="AW8" s="502">
        <v>40543</v>
      </c>
      <c r="AX8" s="502">
        <v>40908</v>
      </c>
      <c r="AY8" s="502">
        <v>40908</v>
      </c>
      <c r="AZ8" s="502">
        <v>40908</v>
      </c>
      <c r="BA8" s="502">
        <v>40908</v>
      </c>
      <c r="BB8" s="502">
        <v>41274</v>
      </c>
      <c r="BC8" s="502">
        <v>41274</v>
      </c>
      <c r="BD8" s="502">
        <v>41274</v>
      </c>
      <c r="BE8" s="502">
        <v>41274</v>
      </c>
      <c r="BF8" s="502">
        <v>41639</v>
      </c>
      <c r="BG8" s="502">
        <v>41639</v>
      </c>
      <c r="BH8" s="502">
        <v>41639</v>
      </c>
      <c r="BI8" s="502">
        <v>41639</v>
      </c>
      <c r="BJ8" s="502">
        <v>42004</v>
      </c>
      <c r="BK8" s="502">
        <v>42004</v>
      </c>
      <c r="BL8" s="502">
        <v>42004</v>
      </c>
      <c r="BM8" s="502">
        <v>42004</v>
      </c>
      <c r="BN8" s="502">
        <v>42369</v>
      </c>
      <c r="BO8" s="502">
        <v>42369</v>
      </c>
      <c r="BP8" s="502">
        <v>42369</v>
      </c>
      <c r="BQ8" s="502">
        <v>42369</v>
      </c>
      <c r="BR8" s="502">
        <v>42735</v>
      </c>
      <c r="BS8" s="502">
        <v>42735</v>
      </c>
      <c r="BT8" s="502">
        <v>42735</v>
      </c>
      <c r="BU8" s="502">
        <v>42735</v>
      </c>
      <c r="BV8" s="502">
        <v>43100</v>
      </c>
      <c r="BW8" s="502">
        <v>43100</v>
      </c>
      <c r="BX8" s="502">
        <v>43100</v>
      </c>
      <c r="BY8" s="502">
        <v>43100</v>
      </c>
      <c r="BZ8" s="502">
        <v>43465</v>
      </c>
      <c r="CA8" s="502">
        <v>43465</v>
      </c>
      <c r="CB8" s="502">
        <v>43465</v>
      </c>
      <c r="CC8" s="502">
        <v>43465</v>
      </c>
      <c r="CD8" s="502">
        <v>43830</v>
      </c>
      <c r="CE8" s="502">
        <v>43830</v>
      </c>
      <c r="CF8" s="502">
        <v>43830</v>
      </c>
      <c r="CG8" s="502">
        <v>43830</v>
      </c>
      <c r="CH8" s="502">
        <v>44196</v>
      </c>
      <c r="CI8" s="502">
        <v>44196</v>
      </c>
      <c r="CJ8" s="502">
        <v>44196</v>
      </c>
      <c r="CK8" s="502">
        <v>44196</v>
      </c>
      <c r="CL8" s="502">
        <v>44561</v>
      </c>
      <c r="CM8" s="502">
        <v>44561</v>
      </c>
      <c r="CN8" s="502">
        <v>44561</v>
      </c>
      <c r="CO8" s="502">
        <v>44561</v>
      </c>
      <c r="CP8" s="502">
        <v>44926</v>
      </c>
      <c r="CQ8" s="502">
        <v>44926</v>
      </c>
      <c r="CR8" s="502">
        <v>44926</v>
      </c>
      <c r="CS8" s="502">
        <v>44926</v>
      </c>
    </row>
    <row r="9" spans="1:256" x14ac:dyDescent="0.2">
      <c r="A9" s="506" t="s">
        <v>911</v>
      </c>
      <c r="B9" s="499">
        <v>36342</v>
      </c>
      <c r="C9" s="499">
        <v>36342</v>
      </c>
      <c r="D9" s="499">
        <v>36708</v>
      </c>
      <c r="E9" s="499">
        <v>36708</v>
      </c>
      <c r="F9" s="499">
        <v>36708</v>
      </c>
      <c r="G9" s="499">
        <v>36708</v>
      </c>
      <c r="H9" s="499">
        <v>37073</v>
      </c>
      <c r="I9" s="499">
        <v>37073</v>
      </c>
      <c r="J9" s="499">
        <v>37073</v>
      </c>
      <c r="K9" s="499">
        <v>37073</v>
      </c>
      <c r="L9" s="499">
        <v>37438</v>
      </c>
      <c r="M9" s="499">
        <v>37438</v>
      </c>
      <c r="N9" s="499">
        <v>37438</v>
      </c>
      <c r="O9" s="499">
        <v>37438</v>
      </c>
      <c r="P9" s="499">
        <v>37803</v>
      </c>
      <c r="Q9" s="500">
        <v>37803</v>
      </c>
      <c r="R9" s="500">
        <v>37803</v>
      </c>
      <c r="S9" s="500">
        <v>37803</v>
      </c>
      <c r="T9" s="501">
        <v>38169</v>
      </c>
      <c r="U9" s="501">
        <v>38169</v>
      </c>
      <c r="V9" s="501">
        <v>38169</v>
      </c>
      <c r="W9" s="501">
        <v>38169</v>
      </c>
      <c r="X9" s="501">
        <v>38534</v>
      </c>
      <c r="Y9" s="501">
        <v>38534</v>
      </c>
      <c r="Z9" s="501">
        <v>38534</v>
      </c>
      <c r="AA9" s="501">
        <v>38534</v>
      </c>
      <c r="AB9" s="501">
        <v>38899</v>
      </c>
      <c r="AC9" s="501">
        <v>38899</v>
      </c>
      <c r="AD9" s="502">
        <v>38899</v>
      </c>
      <c r="AE9" s="501">
        <v>38899</v>
      </c>
      <c r="AF9" s="501">
        <v>39264</v>
      </c>
      <c r="AG9" s="501">
        <v>39264</v>
      </c>
      <c r="AH9" s="501">
        <v>39264</v>
      </c>
      <c r="AI9" s="502">
        <v>39264</v>
      </c>
      <c r="AJ9" s="502">
        <v>39630</v>
      </c>
      <c r="AK9" s="502">
        <v>39630</v>
      </c>
      <c r="AL9" s="502">
        <v>39630</v>
      </c>
      <c r="AM9" s="502">
        <v>39630</v>
      </c>
      <c r="AN9" s="502">
        <v>39995</v>
      </c>
      <c r="AO9" s="502">
        <v>39995</v>
      </c>
      <c r="AP9" s="502">
        <v>39995</v>
      </c>
      <c r="AQ9" s="502">
        <v>39995</v>
      </c>
      <c r="AR9" s="502">
        <v>40360</v>
      </c>
      <c r="AS9" s="502">
        <v>40360</v>
      </c>
      <c r="AT9" s="502">
        <v>40360</v>
      </c>
      <c r="AU9" s="502">
        <v>40360</v>
      </c>
      <c r="AV9" s="502">
        <v>40725</v>
      </c>
      <c r="AW9" s="502">
        <v>40725</v>
      </c>
      <c r="AX9" s="502">
        <v>40725</v>
      </c>
      <c r="AY9" s="502">
        <v>40725</v>
      </c>
      <c r="AZ9" s="502">
        <v>41091</v>
      </c>
      <c r="BA9" s="502">
        <v>41091</v>
      </c>
      <c r="BB9" s="502">
        <v>41091</v>
      </c>
      <c r="BC9" s="502">
        <v>41091</v>
      </c>
      <c r="BD9" s="502">
        <v>41456</v>
      </c>
      <c r="BE9" s="502">
        <v>41456</v>
      </c>
      <c r="BF9" s="502">
        <v>41456</v>
      </c>
      <c r="BG9" s="502">
        <v>41456</v>
      </c>
      <c r="BH9" s="502">
        <v>41821</v>
      </c>
      <c r="BI9" s="502">
        <v>41821</v>
      </c>
      <c r="BJ9" s="502">
        <v>41821</v>
      </c>
      <c r="BK9" s="502">
        <v>41821</v>
      </c>
      <c r="BL9" s="502">
        <v>42186</v>
      </c>
      <c r="BM9" s="502">
        <v>42186</v>
      </c>
      <c r="BN9" s="502">
        <v>42186</v>
      </c>
      <c r="BO9" s="502">
        <v>42186</v>
      </c>
      <c r="BP9" s="502">
        <v>42552</v>
      </c>
      <c r="BQ9" s="502">
        <v>42552</v>
      </c>
      <c r="BR9" s="502">
        <v>42552</v>
      </c>
      <c r="BS9" s="502">
        <v>42552</v>
      </c>
      <c r="BT9" s="502">
        <v>42917</v>
      </c>
      <c r="BU9" s="502">
        <v>42917</v>
      </c>
      <c r="BV9" s="502">
        <v>42917</v>
      </c>
      <c r="BW9" s="502">
        <v>42917</v>
      </c>
      <c r="BX9" s="502">
        <v>43282</v>
      </c>
      <c r="BY9" s="502">
        <v>43282</v>
      </c>
      <c r="BZ9" s="502">
        <v>43282</v>
      </c>
      <c r="CA9" s="502">
        <v>43282</v>
      </c>
      <c r="CB9" s="502">
        <v>43647</v>
      </c>
      <c r="CC9" s="502">
        <v>43647</v>
      </c>
      <c r="CD9" s="502">
        <v>43647</v>
      </c>
      <c r="CE9" s="502">
        <v>43647</v>
      </c>
      <c r="CF9" s="502">
        <v>44013</v>
      </c>
      <c r="CG9" s="502">
        <v>44013</v>
      </c>
      <c r="CH9" s="502">
        <v>44013</v>
      </c>
      <c r="CI9" s="502">
        <v>44013</v>
      </c>
      <c r="CJ9" s="502">
        <v>44378</v>
      </c>
      <c r="CK9" s="502">
        <v>44378</v>
      </c>
      <c r="CL9" s="502">
        <v>44378</v>
      </c>
      <c r="CM9" s="502">
        <v>44378</v>
      </c>
      <c r="CN9" s="502">
        <v>44743</v>
      </c>
      <c r="CO9" s="502">
        <v>44743</v>
      </c>
      <c r="CP9" s="502">
        <v>44743</v>
      </c>
      <c r="CQ9" s="502">
        <v>44743</v>
      </c>
      <c r="CR9" s="502">
        <v>45108</v>
      </c>
      <c r="CS9" s="502">
        <v>45108</v>
      </c>
    </row>
    <row r="10" spans="1:256" x14ac:dyDescent="0.2">
      <c r="A10" s="504" t="s">
        <v>501</v>
      </c>
      <c r="B10" s="499" t="s">
        <v>867</v>
      </c>
      <c r="C10" s="499" t="s">
        <v>867</v>
      </c>
      <c r="D10" s="499" t="s">
        <v>867</v>
      </c>
      <c r="E10" s="499" t="s">
        <v>867</v>
      </c>
      <c r="F10" s="499" t="s">
        <v>867</v>
      </c>
      <c r="G10" s="499" t="s">
        <v>867</v>
      </c>
      <c r="H10" s="499" t="s">
        <v>867</v>
      </c>
      <c r="I10" s="499" t="s">
        <v>867</v>
      </c>
      <c r="J10" s="499" t="s">
        <v>867</v>
      </c>
      <c r="K10" s="499" t="s">
        <v>867</v>
      </c>
      <c r="L10" s="499" t="s">
        <v>867</v>
      </c>
      <c r="M10" s="499" t="s">
        <v>867</v>
      </c>
      <c r="N10" s="499" t="s">
        <v>867</v>
      </c>
      <c r="O10" s="499" t="s">
        <v>867</v>
      </c>
      <c r="P10" s="499" t="s">
        <v>867</v>
      </c>
      <c r="Q10" s="500" t="s">
        <v>867</v>
      </c>
      <c r="R10" s="500" t="s">
        <v>867</v>
      </c>
      <c r="S10" s="500" t="s">
        <v>867</v>
      </c>
      <c r="T10" s="501" t="s">
        <v>867</v>
      </c>
      <c r="U10" s="501" t="s">
        <v>867</v>
      </c>
      <c r="V10" s="501" t="s">
        <v>867</v>
      </c>
      <c r="W10" s="501" t="s">
        <v>867</v>
      </c>
      <c r="X10" s="501" t="s">
        <v>867</v>
      </c>
      <c r="Y10" s="501" t="s">
        <v>867</v>
      </c>
      <c r="Z10" s="501" t="s">
        <v>867</v>
      </c>
      <c r="AA10" s="501" t="s">
        <v>867</v>
      </c>
      <c r="AB10" s="501" t="s">
        <v>867</v>
      </c>
      <c r="AC10" s="501" t="s">
        <v>867</v>
      </c>
      <c r="AD10" s="502" t="s">
        <v>867</v>
      </c>
      <c r="AE10" s="501" t="s">
        <v>867</v>
      </c>
      <c r="AF10" s="501" t="s">
        <v>867</v>
      </c>
      <c r="AG10" s="501" t="s">
        <v>867</v>
      </c>
      <c r="AH10" s="501" t="s">
        <v>867</v>
      </c>
      <c r="AI10" s="502" t="s">
        <v>867</v>
      </c>
      <c r="AJ10" s="502" t="s">
        <v>867</v>
      </c>
      <c r="AK10" s="502" t="s">
        <v>867</v>
      </c>
      <c r="AL10" s="502" t="s">
        <v>867</v>
      </c>
      <c r="AM10" s="502" t="s">
        <v>867</v>
      </c>
      <c r="AN10" s="502" t="s">
        <v>867</v>
      </c>
      <c r="AO10" s="502" t="s">
        <v>867</v>
      </c>
      <c r="AP10" s="502" t="s">
        <v>867</v>
      </c>
      <c r="AQ10" s="502" t="s">
        <v>867</v>
      </c>
      <c r="AR10" s="502" t="s">
        <v>867</v>
      </c>
      <c r="AS10" s="502" t="s">
        <v>867</v>
      </c>
      <c r="AT10" s="502" t="s">
        <v>867</v>
      </c>
      <c r="AU10" s="502" t="s">
        <v>867</v>
      </c>
      <c r="AV10" s="502" t="s">
        <v>867</v>
      </c>
      <c r="AW10" s="502" t="s">
        <v>867</v>
      </c>
      <c r="AX10" s="502" t="s">
        <v>867</v>
      </c>
      <c r="AY10" s="502" t="s">
        <v>867</v>
      </c>
      <c r="AZ10" s="502" t="s">
        <v>867</v>
      </c>
      <c r="BA10" s="502" t="s">
        <v>867</v>
      </c>
      <c r="BB10" s="502" t="s">
        <v>867</v>
      </c>
      <c r="BC10" s="502" t="s">
        <v>867</v>
      </c>
      <c r="BD10" s="502" t="s">
        <v>867</v>
      </c>
      <c r="BE10" s="502" t="s">
        <v>867</v>
      </c>
      <c r="BF10" s="502" t="s">
        <v>867</v>
      </c>
      <c r="BG10" s="502" t="s">
        <v>867</v>
      </c>
      <c r="BH10" s="502" t="s">
        <v>867</v>
      </c>
      <c r="BI10" s="502" t="s">
        <v>867</v>
      </c>
      <c r="BJ10" s="502" t="s">
        <v>867</v>
      </c>
      <c r="BK10" s="502" t="s">
        <v>867</v>
      </c>
      <c r="BL10" s="502" t="s">
        <v>867</v>
      </c>
      <c r="BM10" s="502" t="s">
        <v>867</v>
      </c>
      <c r="BN10" s="502" t="s">
        <v>867</v>
      </c>
      <c r="BO10" s="502" t="s">
        <v>867</v>
      </c>
      <c r="BP10" s="502" t="s">
        <v>867</v>
      </c>
      <c r="BQ10" s="502" t="s">
        <v>867</v>
      </c>
      <c r="BR10" s="502" t="s">
        <v>867</v>
      </c>
      <c r="BS10" s="502" t="s">
        <v>867</v>
      </c>
      <c r="BT10" s="502" t="s">
        <v>867</v>
      </c>
      <c r="BU10" s="502" t="s">
        <v>867</v>
      </c>
      <c r="BV10" s="502" t="s">
        <v>867</v>
      </c>
      <c r="BW10" s="502" t="s">
        <v>867</v>
      </c>
      <c r="BX10" s="502" t="s">
        <v>867</v>
      </c>
      <c r="BY10" s="502" t="s">
        <v>867</v>
      </c>
      <c r="BZ10" s="502" t="s">
        <v>867</v>
      </c>
      <c r="CA10" s="502" t="s">
        <v>867</v>
      </c>
      <c r="CB10" s="502" t="s">
        <v>867</v>
      </c>
      <c r="CC10" s="502" t="s">
        <v>867</v>
      </c>
      <c r="CD10" s="502" t="s">
        <v>867</v>
      </c>
      <c r="CE10" s="502" t="s">
        <v>867</v>
      </c>
      <c r="CF10" s="502" t="s">
        <v>867</v>
      </c>
      <c r="CG10" s="502" t="s">
        <v>867</v>
      </c>
      <c r="CH10" s="502" t="s">
        <v>867</v>
      </c>
      <c r="CI10" s="502" t="s">
        <v>867</v>
      </c>
      <c r="CJ10" s="502" t="s">
        <v>867</v>
      </c>
      <c r="CK10" s="502" t="s">
        <v>867</v>
      </c>
      <c r="CL10" s="502" t="s">
        <v>867</v>
      </c>
      <c r="CM10" s="502" t="s">
        <v>867</v>
      </c>
      <c r="CN10" s="502" t="s">
        <v>867</v>
      </c>
      <c r="CO10" s="502" t="s">
        <v>867</v>
      </c>
      <c r="CP10" s="502" t="s">
        <v>867</v>
      </c>
      <c r="CQ10" s="502" t="s">
        <v>867</v>
      </c>
      <c r="CR10" s="502" t="s">
        <v>867</v>
      </c>
      <c r="CS10" s="502" t="s">
        <v>867</v>
      </c>
    </row>
    <row r="11" spans="1:256" x14ac:dyDescent="0.2">
      <c r="A11" s="506" t="s">
        <v>721</v>
      </c>
      <c r="B11" s="499">
        <v>36525</v>
      </c>
      <c r="C11" s="499">
        <v>36616</v>
      </c>
      <c r="D11" s="499">
        <v>36707</v>
      </c>
      <c r="E11" s="499">
        <v>36799</v>
      </c>
      <c r="F11" s="499">
        <v>36891</v>
      </c>
      <c r="G11" s="499">
        <v>36981</v>
      </c>
      <c r="H11" s="499">
        <v>37072</v>
      </c>
      <c r="I11" s="499">
        <v>37164</v>
      </c>
      <c r="J11" s="499">
        <v>37256</v>
      </c>
      <c r="K11" s="499">
        <v>37346</v>
      </c>
      <c r="L11" s="499">
        <v>37437</v>
      </c>
      <c r="M11" s="499">
        <v>37529</v>
      </c>
      <c r="N11" s="499">
        <v>37621</v>
      </c>
      <c r="O11" s="499">
        <v>37711</v>
      </c>
      <c r="P11" s="499">
        <v>37802</v>
      </c>
      <c r="Q11" s="507">
        <v>37894</v>
      </c>
      <c r="R11" s="507">
        <v>37986</v>
      </c>
      <c r="S11" s="507">
        <v>38077</v>
      </c>
      <c r="T11" s="507">
        <v>38168</v>
      </c>
      <c r="U11" s="508">
        <v>38260</v>
      </c>
      <c r="V11" s="509">
        <v>38352</v>
      </c>
      <c r="W11" s="509">
        <v>38442</v>
      </c>
      <c r="X11" s="509">
        <v>38533</v>
      </c>
      <c r="Y11" s="509">
        <v>38625</v>
      </c>
      <c r="Z11" s="510">
        <v>38717</v>
      </c>
      <c r="AA11" s="510">
        <v>38807</v>
      </c>
      <c r="AB11" s="510">
        <v>38898</v>
      </c>
      <c r="AC11" s="510">
        <v>38990</v>
      </c>
      <c r="AD11" s="510">
        <v>39082</v>
      </c>
      <c r="AE11" s="501">
        <v>39172</v>
      </c>
      <c r="AF11" s="502">
        <v>39263</v>
      </c>
      <c r="AG11" s="501">
        <v>39355</v>
      </c>
      <c r="AH11" s="501">
        <v>39447</v>
      </c>
      <c r="AI11" s="501">
        <v>39538</v>
      </c>
      <c r="AJ11" s="501">
        <v>39629</v>
      </c>
      <c r="AK11" s="501">
        <v>39721</v>
      </c>
      <c r="AL11" s="502">
        <v>39813</v>
      </c>
      <c r="AM11" s="502">
        <v>39903</v>
      </c>
      <c r="AN11" s="502">
        <v>39994</v>
      </c>
      <c r="AO11" s="502">
        <v>40086</v>
      </c>
      <c r="AP11" s="502">
        <v>40178</v>
      </c>
      <c r="AQ11" s="502">
        <v>40268</v>
      </c>
      <c r="AR11" s="502">
        <v>40359</v>
      </c>
      <c r="AS11" s="502">
        <v>40451</v>
      </c>
      <c r="AT11" s="502">
        <v>40543</v>
      </c>
      <c r="AU11" s="502">
        <v>40633</v>
      </c>
      <c r="AV11" s="502">
        <v>40724</v>
      </c>
      <c r="AW11" s="502">
        <v>40816</v>
      </c>
      <c r="AX11" s="502">
        <v>40908</v>
      </c>
      <c r="AY11" s="502">
        <v>40999</v>
      </c>
      <c r="AZ11" s="502">
        <v>41090</v>
      </c>
      <c r="BA11" s="502">
        <v>41182</v>
      </c>
      <c r="BB11" s="502">
        <v>41274</v>
      </c>
      <c r="BC11" s="502">
        <v>41364</v>
      </c>
      <c r="BD11" s="502">
        <v>41455</v>
      </c>
      <c r="BE11" s="502">
        <v>41547</v>
      </c>
      <c r="BF11" s="502">
        <v>41639</v>
      </c>
      <c r="BG11" s="502">
        <v>41729</v>
      </c>
      <c r="BH11" s="502">
        <v>41820</v>
      </c>
      <c r="BI11" s="502">
        <v>41912</v>
      </c>
      <c r="BJ11" s="502">
        <v>42004</v>
      </c>
      <c r="BK11" s="502">
        <v>42094</v>
      </c>
      <c r="BL11" s="502">
        <v>42185</v>
      </c>
      <c r="BM11" s="502">
        <v>42277</v>
      </c>
      <c r="BN11" s="502">
        <v>42369</v>
      </c>
      <c r="BO11" s="502">
        <v>42460</v>
      </c>
      <c r="BP11" s="502">
        <v>42551</v>
      </c>
      <c r="BQ11" s="502">
        <v>42643</v>
      </c>
      <c r="BR11" s="502">
        <v>42735</v>
      </c>
      <c r="BS11" s="502">
        <v>42825</v>
      </c>
      <c r="BT11" s="502">
        <v>42916</v>
      </c>
      <c r="BU11" s="502">
        <v>43008</v>
      </c>
      <c r="BV11" s="502">
        <v>43100</v>
      </c>
      <c r="BW11" s="502">
        <v>43190</v>
      </c>
      <c r="BX11" s="502">
        <v>43281</v>
      </c>
      <c r="BY11" s="502">
        <v>43373</v>
      </c>
      <c r="BZ11" s="502">
        <v>43465</v>
      </c>
      <c r="CA11" s="502">
        <v>43555</v>
      </c>
      <c r="CB11" s="502">
        <v>43646</v>
      </c>
      <c r="CC11" s="502">
        <v>43738</v>
      </c>
      <c r="CD11" s="502">
        <v>43830</v>
      </c>
      <c r="CE11" s="502">
        <v>43921</v>
      </c>
      <c r="CF11" s="502">
        <v>44012</v>
      </c>
      <c r="CG11" s="502">
        <v>44104</v>
      </c>
      <c r="CH11" s="502">
        <v>44196</v>
      </c>
      <c r="CI11" s="502">
        <v>44286</v>
      </c>
      <c r="CJ11" s="502">
        <v>44377</v>
      </c>
      <c r="CK11" s="502">
        <v>44469</v>
      </c>
      <c r="CL11" s="502">
        <v>44561</v>
      </c>
      <c r="CM11" s="502">
        <v>44651</v>
      </c>
      <c r="CN11" s="502">
        <v>44742</v>
      </c>
      <c r="CO11" s="502">
        <v>44834</v>
      </c>
      <c r="CP11" s="502">
        <v>44926</v>
      </c>
      <c r="CQ11" s="502">
        <v>45016</v>
      </c>
      <c r="CR11" s="502">
        <v>45107</v>
      </c>
      <c r="CS11" s="502">
        <v>45199</v>
      </c>
    </row>
    <row r="12" spans="1:256" x14ac:dyDescent="0.2">
      <c r="A12" s="506" t="s">
        <v>722</v>
      </c>
      <c r="B12" s="502">
        <v>36160</v>
      </c>
      <c r="C12" s="502">
        <v>36250</v>
      </c>
      <c r="D12" s="502">
        <v>36341</v>
      </c>
      <c r="E12" s="502">
        <v>36433</v>
      </c>
      <c r="F12" s="502">
        <v>36525</v>
      </c>
      <c r="G12" s="502">
        <v>36616</v>
      </c>
      <c r="H12" s="502">
        <v>36707</v>
      </c>
      <c r="I12" s="502">
        <v>36799</v>
      </c>
      <c r="J12" s="502">
        <v>36891</v>
      </c>
      <c r="K12" s="502">
        <v>36981</v>
      </c>
      <c r="L12" s="502">
        <v>37072</v>
      </c>
      <c r="M12" s="502">
        <v>37164</v>
      </c>
      <c r="N12" s="502">
        <v>37256</v>
      </c>
      <c r="O12" s="502">
        <v>37346</v>
      </c>
      <c r="P12" s="502">
        <v>37437</v>
      </c>
      <c r="Q12" s="502">
        <v>37529</v>
      </c>
      <c r="R12" s="508">
        <v>37621</v>
      </c>
      <c r="S12" s="502">
        <v>37711</v>
      </c>
      <c r="T12" s="501">
        <v>37802</v>
      </c>
      <c r="U12" s="501">
        <v>37894</v>
      </c>
      <c r="V12" s="501">
        <v>37986</v>
      </c>
      <c r="W12" s="501">
        <v>38077</v>
      </c>
      <c r="X12" s="501">
        <v>38168</v>
      </c>
      <c r="Y12" s="501">
        <v>38260</v>
      </c>
      <c r="Z12" s="501">
        <v>38352</v>
      </c>
      <c r="AA12" s="501">
        <v>38442</v>
      </c>
      <c r="AB12" s="501">
        <v>38533</v>
      </c>
      <c r="AC12" s="501">
        <v>38625</v>
      </c>
      <c r="AD12" s="502">
        <v>38717</v>
      </c>
      <c r="AE12" s="501">
        <v>38807</v>
      </c>
      <c r="AF12" s="501">
        <v>38898</v>
      </c>
      <c r="AG12" s="501">
        <v>38990</v>
      </c>
      <c r="AH12" s="501">
        <v>39082</v>
      </c>
      <c r="AI12" s="502">
        <v>39172</v>
      </c>
      <c r="AJ12" s="502">
        <v>39263</v>
      </c>
      <c r="AK12" s="502">
        <v>39355</v>
      </c>
      <c r="AL12" s="502">
        <v>39447</v>
      </c>
      <c r="AM12" s="502">
        <v>39538</v>
      </c>
      <c r="AN12" s="502">
        <v>39629</v>
      </c>
      <c r="AO12" s="502">
        <v>39721</v>
      </c>
      <c r="AP12" s="502">
        <v>39813</v>
      </c>
      <c r="AQ12" s="502">
        <v>39903</v>
      </c>
      <c r="AR12" s="502">
        <v>39994</v>
      </c>
      <c r="AS12" s="502">
        <v>40086</v>
      </c>
      <c r="AT12" s="502">
        <v>40178</v>
      </c>
      <c r="AU12" s="502">
        <v>40268</v>
      </c>
      <c r="AV12" s="502">
        <v>40359</v>
      </c>
      <c r="AW12" s="502">
        <v>40451</v>
      </c>
      <c r="AX12" s="502">
        <v>40543</v>
      </c>
      <c r="AY12" s="502">
        <v>40633</v>
      </c>
      <c r="AZ12" s="502">
        <v>40724</v>
      </c>
      <c r="BA12" s="502">
        <v>40816</v>
      </c>
      <c r="BB12" s="502">
        <v>40908</v>
      </c>
      <c r="BC12" s="502">
        <v>40999</v>
      </c>
      <c r="BD12" s="502">
        <v>41090</v>
      </c>
      <c r="BE12" s="502">
        <v>41182</v>
      </c>
      <c r="BF12" s="502">
        <v>41274</v>
      </c>
      <c r="BG12" s="502">
        <v>41364</v>
      </c>
      <c r="BH12" s="502">
        <v>41455</v>
      </c>
      <c r="BI12" s="502">
        <v>41547</v>
      </c>
      <c r="BJ12" s="502">
        <v>41639</v>
      </c>
      <c r="BK12" s="502">
        <v>41729</v>
      </c>
      <c r="BL12" s="502">
        <v>41820</v>
      </c>
      <c r="BM12" s="502">
        <v>41912</v>
      </c>
      <c r="BN12" s="502">
        <v>42004</v>
      </c>
      <c r="BO12" s="502">
        <v>42094</v>
      </c>
      <c r="BP12" s="502">
        <v>42185</v>
      </c>
      <c r="BQ12" s="502">
        <v>42277</v>
      </c>
      <c r="BR12" s="502">
        <v>42369</v>
      </c>
      <c r="BS12" s="502">
        <v>42460</v>
      </c>
      <c r="BT12" s="502">
        <v>42551</v>
      </c>
      <c r="BU12" s="502">
        <v>42643</v>
      </c>
      <c r="BV12" s="502">
        <v>42735</v>
      </c>
      <c r="BW12" s="502">
        <v>42825</v>
      </c>
      <c r="BX12" s="502">
        <v>42916</v>
      </c>
      <c r="BY12" s="502">
        <v>43008</v>
      </c>
      <c r="BZ12" s="502">
        <v>43100</v>
      </c>
      <c r="CA12" s="502">
        <v>43190</v>
      </c>
      <c r="CB12" s="502">
        <v>43281</v>
      </c>
      <c r="CC12" s="502">
        <v>43373</v>
      </c>
      <c r="CD12" s="502">
        <v>43465</v>
      </c>
      <c r="CE12" s="502">
        <v>43555</v>
      </c>
      <c r="CF12" s="502">
        <v>43646</v>
      </c>
      <c r="CG12" s="502">
        <v>43738</v>
      </c>
      <c r="CH12" s="502">
        <v>43830</v>
      </c>
      <c r="CI12" s="502">
        <v>43921</v>
      </c>
      <c r="CJ12" s="502">
        <v>44012</v>
      </c>
      <c r="CK12" s="502">
        <v>44104</v>
      </c>
      <c r="CL12" s="502">
        <v>44196</v>
      </c>
      <c r="CM12" s="502">
        <v>44286</v>
      </c>
      <c r="CN12" s="502">
        <v>44377</v>
      </c>
      <c r="CO12" s="502">
        <v>44469</v>
      </c>
      <c r="CP12" s="502">
        <v>44561</v>
      </c>
      <c r="CQ12" s="502">
        <v>44651</v>
      </c>
      <c r="CR12" s="502">
        <v>44742</v>
      </c>
      <c r="CS12" s="502">
        <v>44834</v>
      </c>
    </row>
    <row r="13" spans="1:256" x14ac:dyDescent="0.2">
      <c r="A13" s="511" t="s">
        <v>502</v>
      </c>
      <c r="B13" s="502" t="s">
        <v>867</v>
      </c>
      <c r="C13" s="502" t="s">
        <v>867</v>
      </c>
      <c r="D13" s="502" t="s">
        <v>867</v>
      </c>
      <c r="E13" s="502" t="s">
        <v>867</v>
      </c>
      <c r="F13" s="502" t="s">
        <v>867</v>
      </c>
      <c r="G13" s="502" t="s">
        <v>867</v>
      </c>
      <c r="H13" s="502" t="s">
        <v>867</v>
      </c>
      <c r="I13" s="502" t="s">
        <v>867</v>
      </c>
      <c r="J13" s="502" t="s">
        <v>867</v>
      </c>
      <c r="K13" s="502" t="s">
        <v>867</v>
      </c>
      <c r="L13" s="502" t="s">
        <v>867</v>
      </c>
      <c r="M13" s="502" t="s">
        <v>867</v>
      </c>
      <c r="N13" s="502" t="s">
        <v>867</v>
      </c>
      <c r="O13" s="502" t="s">
        <v>867</v>
      </c>
      <c r="P13" s="502" t="s">
        <v>867</v>
      </c>
      <c r="Q13" s="502" t="s">
        <v>867</v>
      </c>
      <c r="R13" s="502" t="s">
        <v>867</v>
      </c>
      <c r="S13" s="502" t="s">
        <v>867</v>
      </c>
      <c r="T13" s="502" t="s">
        <v>867</v>
      </c>
      <c r="U13" s="502" t="s">
        <v>867</v>
      </c>
      <c r="V13" s="502" t="s">
        <v>867</v>
      </c>
      <c r="W13" s="502" t="s">
        <v>867</v>
      </c>
      <c r="X13" s="502" t="s">
        <v>867</v>
      </c>
      <c r="Y13" s="502" t="s">
        <v>867</v>
      </c>
      <c r="Z13" s="502" t="s">
        <v>867</v>
      </c>
      <c r="AA13" s="502" t="s">
        <v>867</v>
      </c>
      <c r="AB13" s="502" t="s">
        <v>867</v>
      </c>
      <c r="AC13" s="502" t="s">
        <v>867</v>
      </c>
      <c r="AD13" s="502" t="s">
        <v>867</v>
      </c>
      <c r="AE13" s="501" t="s">
        <v>867</v>
      </c>
      <c r="AF13" s="501" t="s">
        <v>867</v>
      </c>
      <c r="AG13" s="501" t="s">
        <v>867</v>
      </c>
      <c r="AH13" s="501" t="s">
        <v>867</v>
      </c>
      <c r="AI13" s="502" t="s">
        <v>867</v>
      </c>
      <c r="AJ13" s="502" t="s">
        <v>867</v>
      </c>
      <c r="AK13" s="502" t="s">
        <v>867</v>
      </c>
      <c r="AL13" s="502" t="s">
        <v>867</v>
      </c>
      <c r="AM13" s="502" t="s">
        <v>867</v>
      </c>
      <c r="AN13" s="502" t="s">
        <v>867</v>
      </c>
      <c r="AO13" s="502" t="s">
        <v>867</v>
      </c>
      <c r="AP13" s="502" t="s">
        <v>867</v>
      </c>
      <c r="AQ13" s="502" t="s">
        <v>867</v>
      </c>
      <c r="AR13" s="502" t="s">
        <v>867</v>
      </c>
      <c r="AS13" s="502" t="s">
        <v>867</v>
      </c>
      <c r="AT13" s="502" t="s">
        <v>867</v>
      </c>
      <c r="AU13" s="502" t="s">
        <v>867</v>
      </c>
      <c r="AV13" s="502" t="s">
        <v>867</v>
      </c>
      <c r="AW13" s="502" t="s">
        <v>867</v>
      </c>
      <c r="AX13" s="502" t="s">
        <v>867</v>
      </c>
      <c r="AY13" s="502" t="s">
        <v>867</v>
      </c>
      <c r="AZ13" s="502" t="s">
        <v>867</v>
      </c>
      <c r="BA13" s="502" t="s">
        <v>867</v>
      </c>
      <c r="BB13" s="502" t="s">
        <v>867</v>
      </c>
      <c r="BC13" s="502" t="s">
        <v>867</v>
      </c>
      <c r="BD13" s="502" t="s">
        <v>867</v>
      </c>
      <c r="BE13" s="502" t="s">
        <v>867</v>
      </c>
      <c r="BF13" s="502" t="s">
        <v>867</v>
      </c>
      <c r="BG13" s="502" t="s">
        <v>867</v>
      </c>
      <c r="BH13" s="502" t="s">
        <v>867</v>
      </c>
      <c r="BI13" s="502" t="s">
        <v>867</v>
      </c>
      <c r="BJ13" s="502" t="s">
        <v>867</v>
      </c>
      <c r="BK13" s="502" t="s">
        <v>867</v>
      </c>
      <c r="BL13" s="502" t="s">
        <v>867</v>
      </c>
      <c r="BM13" s="502" t="s">
        <v>867</v>
      </c>
      <c r="BN13" s="502" t="s">
        <v>867</v>
      </c>
      <c r="BO13" s="502" t="s">
        <v>867</v>
      </c>
      <c r="BP13" s="502" t="s">
        <v>867</v>
      </c>
      <c r="BQ13" s="502" t="s">
        <v>867</v>
      </c>
      <c r="BR13" s="502" t="s">
        <v>867</v>
      </c>
      <c r="BS13" s="502" t="s">
        <v>867</v>
      </c>
      <c r="BT13" s="502" t="s">
        <v>867</v>
      </c>
      <c r="BU13" s="502" t="s">
        <v>867</v>
      </c>
      <c r="BV13" s="502" t="s">
        <v>867</v>
      </c>
      <c r="BW13" s="502" t="s">
        <v>867</v>
      </c>
      <c r="BX13" s="502" t="s">
        <v>867</v>
      </c>
      <c r="BY13" s="502" t="s">
        <v>867</v>
      </c>
      <c r="BZ13" s="502" t="s">
        <v>867</v>
      </c>
      <c r="CA13" s="502" t="s">
        <v>867</v>
      </c>
      <c r="CB13" s="502" t="s">
        <v>867</v>
      </c>
      <c r="CC13" s="502" t="s">
        <v>867</v>
      </c>
      <c r="CD13" s="502" t="s">
        <v>867</v>
      </c>
      <c r="CE13" s="502" t="s">
        <v>867</v>
      </c>
      <c r="CF13" s="502" t="s">
        <v>867</v>
      </c>
      <c r="CG13" s="502" t="s">
        <v>867</v>
      </c>
      <c r="CH13" s="502" t="s">
        <v>867</v>
      </c>
      <c r="CI13" s="502" t="s">
        <v>867</v>
      </c>
      <c r="CJ13" s="502" t="s">
        <v>867</v>
      </c>
      <c r="CK13" s="502" t="s">
        <v>867</v>
      </c>
      <c r="CL13" s="502" t="s">
        <v>867</v>
      </c>
      <c r="CM13" s="502" t="s">
        <v>867</v>
      </c>
      <c r="CN13" s="502" t="s">
        <v>867</v>
      </c>
      <c r="CO13" s="502" t="s">
        <v>867</v>
      </c>
      <c r="CP13" s="502" t="s">
        <v>867</v>
      </c>
      <c r="CQ13" s="502" t="s">
        <v>867</v>
      </c>
      <c r="CR13" s="502" t="s">
        <v>867</v>
      </c>
      <c r="CS13" s="502" t="s">
        <v>867</v>
      </c>
    </row>
    <row r="14" spans="1:256" x14ac:dyDescent="0.2">
      <c r="A14" s="498" t="s">
        <v>734</v>
      </c>
      <c r="B14" s="502">
        <v>36160</v>
      </c>
      <c r="C14" s="502">
        <v>36250</v>
      </c>
      <c r="D14" s="502">
        <v>36341</v>
      </c>
      <c r="E14" s="502">
        <v>36433</v>
      </c>
      <c r="F14" s="502">
        <v>36525</v>
      </c>
      <c r="G14" s="502">
        <v>36616</v>
      </c>
      <c r="H14" s="502">
        <v>36707</v>
      </c>
      <c r="I14" s="502">
        <v>36799</v>
      </c>
      <c r="J14" s="502">
        <v>36891</v>
      </c>
      <c r="K14" s="502">
        <v>36981</v>
      </c>
      <c r="L14" s="502">
        <v>37072</v>
      </c>
      <c r="M14" s="502">
        <v>37164</v>
      </c>
      <c r="N14" s="502">
        <v>37256</v>
      </c>
      <c r="O14" s="502">
        <v>37346</v>
      </c>
      <c r="P14" s="502">
        <v>37437</v>
      </c>
      <c r="Q14" s="502">
        <v>37529</v>
      </c>
      <c r="R14" s="502">
        <v>37621</v>
      </c>
      <c r="S14" s="502">
        <v>37711</v>
      </c>
      <c r="T14" s="502">
        <v>37802</v>
      </c>
      <c r="U14" s="502">
        <v>37894</v>
      </c>
      <c r="V14" s="502">
        <v>37986</v>
      </c>
      <c r="W14" s="502">
        <v>38077</v>
      </c>
      <c r="X14" s="502">
        <v>38168</v>
      </c>
      <c r="Y14" s="502">
        <v>38260</v>
      </c>
      <c r="Z14" s="502">
        <v>38352</v>
      </c>
      <c r="AA14" s="502">
        <v>38442</v>
      </c>
      <c r="AB14" s="502">
        <v>38533</v>
      </c>
      <c r="AC14" s="502">
        <v>38625</v>
      </c>
      <c r="AD14" s="502">
        <v>38717</v>
      </c>
      <c r="AE14" s="501">
        <v>38807</v>
      </c>
      <c r="AF14" s="501">
        <v>38898</v>
      </c>
      <c r="AG14" s="501">
        <v>38990</v>
      </c>
      <c r="AH14" s="501">
        <v>39082</v>
      </c>
      <c r="AI14" s="502">
        <v>39172</v>
      </c>
      <c r="AJ14" s="502">
        <v>39263</v>
      </c>
      <c r="AK14" s="502">
        <v>39355</v>
      </c>
      <c r="AL14" s="502">
        <v>39447</v>
      </c>
      <c r="AM14" s="502">
        <v>39538</v>
      </c>
      <c r="AN14" s="502">
        <v>39629</v>
      </c>
      <c r="AO14" s="502">
        <v>39721</v>
      </c>
      <c r="AP14" s="502">
        <v>39813</v>
      </c>
      <c r="AQ14" s="502">
        <v>39903</v>
      </c>
      <c r="AR14" s="502">
        <v>39994</v>
      </c>
      <c r="AS14" s="502">
        <v>40086</v>
      </c>
      <c r="AT14" s="502">
        <v>40178</v>
      </c>
      <c r="AU14" s="502">
        <v>40268</v>
      </c>
      <c r="AV14" s="502">
        <v>40359</v>
      </c>
      <c r="AW14" s="502">
        <v>40451</v>
      </c>
      <c r="AX14" s="502">
        <v>40543</v>
      </c>
      <c r="AY14" s="502">
        <v>40633</v>
      </c>
      <c r="AZ14" s="502">
        <v>40724</v>
      </c>
      <c r="BA14" s="502">
        <v>40816</v>
      </c>
      <c r="BB14" s="502">
        <v>40908</v>
      </c>
      <c r="BC14" s="502">
        <v>40999</v>
      </c>
      <c r="BD14" s="502">
        <v>41090</v>
      </c>
      <c r="BE14" s="502">
        <v>41182</v>
      </c>
      <c r="BF14" s="502">
        <v>41274</v>
      </c>
      <c r="BG14" s="502">
        <v>41364</v>
      </c>
      <c r="BH14" s="502">
        <v>41455</v>
      </c>
      <c r="BI14" s="502">
        <v>41547</v>
      </c>
      <c r="BJ14" s="502">
        <v>41639</v>
      </c>
      <c r="BK14" s="502">
        <v>41729</v>
      </c>
      <c r="BL14" s="502">
        <v>41820</v>
      </c>
      <c r="BM14" s="502">
        <v>41912</v>
      </c>
      <c r="BN14" s="502">
        <v>42004</v>
      </c>
      <c r="BO14" s="502">
        <v>42094</v>
      </c>
      <c r="BP14" s="502">
        <v>42185</v>
      </c>
      <c r="BQ14" s="502">
        <v>42277</v>
      </c>
      <c r="BR14" s="502">
        <v>42369</v>
      </c>
      <c r="BS14" s="502">
        <v>42460</v>
      </c>
      <c r="BT14" s="502">
        <v>42551</v>
      </c>
      <c r="BU14" s="502">
        <v>42643</v>
      </c>
      <c r="BV14" s="502">
        <v>42735</v>
      </c>
      <c r="BW14" s="502">
        <v>42825</v>
      </c>
      <c r="BX14" s="502">
        <v>42916</v>
      </c>
      <c r="BY14" s="502">
        <v>43008</v>
      </c>
      <c r="BZ14" s="502">
        <v>43100</v>
      </c>
      <c r="CA14" s="502">
        <v>43190</v>
      </c>
      <c r="CB14" s="502">
        <v>43281</v>
      </c>
      <c r="CC14" s="502">
        <v>43373</v>
      </c>
      <c r="CD14" s="502">
        <v>43465</v>
      </c>
      <c r="CE14" s="502">
        <v>43555</v>
      </c>
      <c r="CF14" s="502">
        <v>43646</v>
      </c>
      <c r="CG14" s="502">
        <v>43738</v>
      </c>
      <c r="CH14" s="502">
        <v>43830</v>
      </c>
      <c r="CI14" s="502">
        <v>43921</v>
      </c>
      <c r="CJ14" s="502">
        <v>44012</v>
      </c>
      <c r="CK14" s="502">
        <v>44104</v>
      </c>
      <c r="CL14" s="502">
        <v>44196</v>
      </c>
      <c r="CM14" s="502">
        <v>44286</v>
      </c>
      <c r="CN14" s="502">
        <v>44377</v>
      </c>
      <c r="CO14" s="502">
        <v>44469</v>
      </c>
      <c r="CP14" s="502">
        <v>44561</v>
      </c>
      <c r="CQ14" s="502">
        <v>44651</v>
      </c>
      <c r="CR14" s="502">
        <v>44742</v>
      </c>
      <c r="CS14" s="502">
        <v>44834</v>
      </c>
    </row>
    <row r="15" spans="1:256" x14ac:dyDescent="0.2">
      <c r="A15" s="498" t="s">
        <v>735</v>
      </c>
      <c r="B15" s="502">
        <v>36525</v>
      </c>
      <c r="C15" s="502">
        <v>36616</v>
      </c>
      <c r="D15" s="502">
        <v>36707</v>
      </c>
      <c r="E15" s="502">
        <v>36799</v>
      </c>
      <c r="F15" s="502">
        <v>36891</v>
      </c>
      <c r="G15" s="502">
        <v>36981</v>
      </c>
      <c r="H15" s="502">
        <v>37072</v>
      </c>
      <c r="I15" s="502">
        <v>37164</v>
      </c>
      <c r="J15" s="502">
        <v>37256</v>
      </c>
      <c r="K15" s="502">
        <v>37346</v>
      </c>
      <c r="L15" s="502">
        <v>37437</v>
      </c>
      <c r="M15" s="502">
        <v>37529</v>
      </c>
      <c r="N15" s="502">
        <v>37621</v>
      </c>
      <c r="O15" s="502">
        <v>37711</v>
      </c>
      <c r="P15" s="502">
        <v>37802</v>
      </c>
      <c r="Q15" s="502">
        <v>37894</v>
      </c>
      <c r="R15" s="502">
        <v>37986</v>
      </c>
      <c r="S15" s="502">
        <v>38077</v>
      </c>
      <c r="T15" s="502">
        <v>38168</v>
      </c>
      <c r="U15" s="502">
        <v>38260</v>
      </c>
      <c r="V15" s="502">
        <v>38352</v>
      </c>
      <c r="W15" s="502">
        <v>38442</v>
      </c>
      <c r="X15" s="502">
        <v>38533</v>
      </c>
      <c r="Y15" s="502">
        <v>38625</v>
      </c>
      <c r="Z15" s="502">
        <v>38717</v>
      </c>
      <c r="AA15" s="502">
        <v>38807</v>
      </c>
      <c r="AB15" s="502">
        <v>38898</v>
      </c>
      <c r="AC15" s="502">
        <v>38990</v>
      </c>
      <c r="AD15" s="502">
        <v>39082</v>
      </c>
      <c r="AE15" s="501">
        <v>39172</v>
      </c>
      <c r="AF15" s="501">
        <v>39263</v>
      </c>
      <c r="AG15" s="501">
        <v>39355</v>
      </c>
      <c r="AH15" s="501">
        <v>39447</v>
      </c>
      <c r="AI15" s="502">
        <v>39538</v>
      </c>
      <c r="AJ15" s="502">
        <v>39629</v>
      </c>
      <c r="AK15" s="502">
        <v>39721</v>
      </c>
      <c r="AL15" s="502">
        <v>39813</v>
      </c>
      <c r="AM15" s="502">
        <v>39903</v>
      </c>
      <c r="AN15" s="502">
        <v>39994</v>
      </c>
      <c r="AO15" s="502">
        <v>40086</v>
      </c>
      <c r="AP15" s="502">
        <v>40178</v>
      </c>
      <c r="AQ15" s="502">
        <v>40268</v>
      </c>
      <c r="AR15" s="502">
        <v>40359</v>
      </c>
      <c r="AS15" s="502">
        <v>40451</v>
      </c>
      <c r="AT15" s="502">
        <v>40543</v>
      </c>
      <c r="AU15" s="502">
        <v>40633</v>
      </c>
      <c r="AV15" s="502">
        <v>40724</v>
      </c>
      <c r="AW15" s="502">
        <v>40816</v>
      </c>
      <c r="AX15" s="502">
        <v>40908</v>
      </c>
      <c r="AY15" s="502">
        <v>40999</v>
      </c>
      <c r="AZ15" s="502">
        <v>41090</v>
      </c>
      <c r="BA15" s="502">
        <v>41182</v>
      </c>
      <c r="BB15" s="502">
        <v>41274</v>
      </c>
      <c r="BC15" s="502">
        <v>41364</v>
      </c>
      <c r="BD15" s="502">
        <v>41455</v>
      </c>
      <c r="BE15" s="502">
        <v>41547</v>
      </c>
      <c r="BF15" s="502">
        <v>41639</v>
      </c>
      <c r="BG15" s="502">
        <v>41729</v>
      </c>
      <c r="BH15" s="502">
        <v>41820</v>
      </c>
      <c r="BI15" s="502">
        <v>41912</v>
      </c>
      <c r="BJ15" s="502">
        <v>42004</v>
      </c>
      <c r="BK15" s="502">
        <v>42094</v>
      </c>
      <c r="BL15" s="502">
        <v>42185</v>
      </c>
      <c r="BM15" s="502">
        <v>42277</v>
      </c>
      <c r="BN15" s="502">
        <v>42369</v>
      </c>
      <c r="BO15" s="502">
        <v>42460</v>
      </c>
      <c r="BP15" s="502">
        <v>42551</v>
      </c>
      <c r="BQ15" s="502">
        <v>42643</v>
      </c>
      <c r="BR15" s="502">
        <v>42735</v>
      </c>
      <c r="BS15" s="502">
        <v>42825</v>
      </c>
      <c r="BT15" s="502">
        <v>42916</v>
      </c>
      <c r="BU15" s="502">
        <v>43008</v>
      </c>
      <c r="BV15" s="502">
        <v>43100</v>
      </c>
      <c r="BW15" s="502">
        <v>43190</v>
      </c>
      <c r="BX15" s="502">
        <v>43281</v>
      </c>
      <c r="BY15" s="502">
        <v>43373</v>
      </c>
      <c r="BZ15" s="502">
        <v>43465</v>
      </c>
      <c r="CA15" s="502">
        <v>43555</v>
      </c>
      <c r="CB15" s="502">
        <v>43646</v>
      </c>
      <c r="CC15" s="502">
        <v>43738</v>
      </c>
      <c r="CD15" s="502">
        <v>43830</v>
      </c>
      <c r="CE15" s="502">
        <v>43921</v>
      </c>
      <c r="CF15" s="502">
        <v>44012</v>
      </c>
      <c r="CG15" s="502">
        <v>44104</v>
      </c>
      <c r="CH15" s="502">
        <v>44196</v>
      </c>
      <c r="CI15" s="502">
        <v>44286</v>
      </c>
      <c r="CJ15" s="502">
        <v>44377</v>
      </c>
      <c r="CK15" s="502">
        <v>44469</v>
      </c>
      <c r="CL15" s="502">
        <v>44561</v>
      </c>
      <c r="CM15" s="502">
        <v>44651</v>
      </c>
      <c r="CN15" s="502">
        <v>44742</v>
      </c>
      <c r="CO15" s="502">
        <v>44834</v>
      </c>
      <c r="CP15" s="502">
        <v>44926</v>
      </c>
      <c r="CQ15" s="502">
        <v>45016</v>
      </c>
      <c r="CR15" s="502">
        <v>45107</v>
      </c>
      <c r="CS15" s="502">
        <v>45199</v>
      </c>
    </row>
    <row r="16" spans="1:256" x14ac:dyDescent="0.2">
      <c r="A16" s="498" t="s">
        <v>736</v>
      </c>
      <c r="B16" s="502">
        <v>36525</v>
      </c>
      <c r="C16" s="502">
        <v>36616</v>
      </c>
      <c r="D16" s="502">
        <v>36707</v>
      </c>
      <c r="E16" s="502">
        <v>36799</v>
      </c>
      <c r="F16" s="502">
        <v>36891</v>
      </c>
      <c r="G16" s="502">
        <v>36981</v>
      </c>
      <c r="H16" s="502">
        <v>37072</v>
      </c>
      <c r="I16" s="502">
        <v>37164</v>
      </c>
      <c r="J16" s="502">
        <v>37256</v>
      </c>
      <c r="K16" s="502">
        <v>37346</v>
      </c>
      <c r="L16" s="502">
        <v>37437</v>
      </c>
      <c r="M16" s="502">
        <v>37529</v>
      </c>
      <c r="N16" s="502">
        <v>37621</v>
      </c>
      <c r="O16" s="502">
        <v>37711</v>
      </c>
      <c r="P16" s="502">
        <v>37802</v>
      </c>
      <c r="Q16" s="502">
        <v>37894</v>
      </c>
      <c r="R16" s="502">
        <v>37986</v>
      </c>
      <c r="S16" s="502">
        <v>38077</v>
      </c>
      <c r="T16" s="502">
        <v>38168</v>
      </c>
      <c r="U16" s="502">
        <v>38260</v>
      </c>
      <c r="V16" s="502">
        <v>38352</v>
      </c>
      <c r="W16" s="502">
        <v>38442</v>
      </c>
      <c r="X16" s="502">
        <v>38533</v>
      </c>
      <c r="Y16" s="502">
        <v>38625</v>
      </c>
      <c r="Z16" s="502">
        <v>38717</v>
      </c>
      <c r="AA16" s="502">
        <v>38807</v>
      </c>
      <c r="AB16" s="502">
        <v>38898</v>
      </c>
      <c r="AC16" s="502">
        <v>38990</v>
      </c>
      <c r="AD16" s="502">
        <v>39082</v>
      </c>
      <c r="AE16" s="501">
        <v>39172</v>
      </c>
      <c r="AF16" s="501">
        <v>39263</v>
      </c>
      <c r="AG16" s="501">
        <v>39355</v>
      </c>
      <c r="AH16" s="501">
        <v>39447</v>
      </c>
      <c r="AI16" s="502">
        <v>39538</v>
      </c>
      <c r="AJ16" s="502">
        <v>39629</v>
      </c>
      <c r="AK16" s="502">
        <v>39721</v>
      </c>
      <c r="AL16" s="502">
        <v>39813</v>
      </c>
      <c r="AM16" s="502">
        <v>39903</v>
      </c>
      <c r="AN16" s="502">
        <v>39994</v>
      </c>
      <c r="AO16" s="502">
        <v>40086</v>
      </c>
      <c r="AP16" s="502">
        <v>40178</v>
      </c>
      <c r="AQ16" s="502">
        <v>40268</v>
      </c>
      <c r="AR16" s="502">
        <v>40359</v>
      </c>
      <c r="AS16" s="502">
        <v>40451</v>
      </c>
      <c r="AT16" s="502">
        <v>40543</v>
      </c>
      <c r="AU16" s="502">
        <v>40633</v>
      </c>
      <c r="AV16" s="502">
        <v>40724</v>
      </c>
      <c r="AW16" s="502">
        <v>40816</v>
      </c>
      <c r="AX16" s="502">
        <v>40908</v>
      </c>
      <c r="AY16" s="502">
        <v>40999</v>
      </c>
      <c r="AZ16" s="502">
        <v>41090</v>
      </c>
      <c r="BA16" s="502">
        <v>41182</v>
      </c>
      <c r="BB16" s="502">
        <v>41274</v>
      </c>
      <c r="BC16" s="502">
        <v>41364</v>
      </c>
      <c r="BD16" s="502">
        <v>41455</v>
      </c>
      <c r="BE16" s="502">
        <v>41547</v>
      </c>
      <c r="BF16" s="502">
        <v>41639</v>
      </c>
      <c r="BG16" s="502">
        <v>41729</v>
      </c>
      <c r="BH16" s="502">
        <v>41820</v>
      </c>
      <c r="BI16" s="502">
        <v>41912</v>
      </c>
      <c r="BJ16" s="502">
        <v>42004</v>
      </c>
      <c r="BK16" s="502">
        <v>42094</v>
      </c>
      <c r="BL16" s="502">
        <v>42185</v>
      </c>
      <c r="BM16" s="502">
        <v>42277</v>
      </c>
      <c r="BN16" s="502">
        <v>42369</v>
      </c>
      <c r="BO16" s="502">
        <v>42460</v>
      </c>
      <c r="BP16" s="502">
        <v>42551</v>
      </c>
      <c r="BQ16" s="502">
        <v>42643</v>
      </c>
      <c r="BR16" s="502">
        <v>42735</v>
      </c>
      <c r="BS16" s="502">
        <v>42825</v>
      </c>
      <c r="BT16" s="502">
        <v>42916</v>
      </c>
      <c r="BU16" s="502">
        <v>43008</v>
      </c>
      <c r="BV16" s="502">
        <v>43100</v>
      </c>
      <c r="BW16" s="502">
        <v>43190</v>
      </c>
      <c r="BX16" s="502">
        <v>43281</v>
      </c>
      <c r="BY16" s="502">
        <v>43373</v>
      </c>
      <c r="BZ16" s="502">
        <v>43465</v>
      </c>
      <c r="CA16" s="502">
        <v>43555</v>
      </c>
      <c r="CB16" s="502">
        <v>43646</v>
      </c>
      <c r="CC16" s="502">
        <v>43738</v>
      </c>
      <c r="CD16" s="502">
        <v>43830</v>
      </c>
      <c r="CE16" s="502">
        <v>43921</v>
      </c>
      <c r="CF16" s="502">
        <v>44012</v>
      </c>
      <c r="CG16" s="502">
        <v>44104</v>
      </c>
      <c r="CH16" s="502">
        <v>44196</v>
      </c>
      <c r="CI16" s="502">
        <v>44286</v>
      </c>
      <c r="CJ16" s="502">
        <v>44377</v>
      </c>
      <c r="CK16" s="502">
        <v>44469</v>
      </c>
      <c r="CL16" s="502">
        <v>44561</v>
      </c>
      <c r="CM16" s="502">
        <v>44651</v>
      </c>
      <c r="CN16" s="502">
        <v>44742</v>
      </c>
      <c r="CO16" s="502">
        <v>44834</v>
      </c>
      <c r="CP16" s="502">
        <v>44926</v>
      </c>
      <c r="CQ16" s="502">
        <v>45016</v>
      </c>
      <c r="CR16" s="502">
        <v>45107</v>
      </c>
      <c r="CS16" s="502">
        <v>45199</v>
      </c>
    </row>
    <row r="17" spans="1:97" x14ac:dyDescent="0.2">
      <c r="A17" s="498" t="s">
        <v>723</v>
      </c>
      <c r="B17" s="502">
        <v>36160</v>
      </c>
      <c r="C17" s="502">
        <v>36250</v>
      </c>
      <c r="D17" s="502">
        <v>36341</v>
      </c>
      <c r="E17" s="502">
        <v>36433</v>
      </c>
      <c r="F17" s="502">
        <v>36525</v>
      </c>
      <c r="G17" s="502">
        <v>36616</v>
      </c>
      <c r="H17" s="502">
        <v>36707</v>
      </c>
      <c r="I17" s="502">
        <v>36799</v>
      </c>
      <c r="J17" s="502">
        <v>36891</v>
      </c>
      <c r="K17" s="502">
        <v>36981</v>
      </c>
      <c r="L17" s="502">
        <v>37072</v>
      </c>
      <c r="M17" s="502">
        <v>37164</v>
      </c>
      <c r="N17" s="502">
        <v>37256</v>
      </c>
      <c r="O17" s="502">
        <v>37346</v>
      </c>
      <c r="P17" s="502">
        <v>37437</v>
      </c>
      <c r="Q17" s="502">
        <v>37529</v>
      </c>
      <c r="R17" s="502">
        <v>37621</v>
      </c>
      <c r="S17" s="502">
        <v>37711</v>
      </c>
      <c r="T17" s="502">
        <v>37802</v>
      </c>
      <c r="U17" s="502">
        <v>37894</v>
      </c>
      <c r="V17" s="502">
        <v>37986</v>
      </c>
      <c r="W17" s="502">
        <v>38077</v>
      </c>
      <c r="X17" s="502">
        <v>38168</v>
      </c>
      <c r="Y17" s="502">
        <v>38260</v>
      </c>
      <c r="Z17" s="502">
        <v>38352</v>
      </c>
      <c r="AA17" s="502">
        <v>38442</v>
      </c>
      <c r="AB17" s="502">
        <v>38533</v>
      </c>
      <c r="AC17" s="502">
        <v>38625</v>
      </c>
      <c r="AD17" s="502">
        <v>38717</v>
      </c>
      <c r="AE17" s="501">
        <v>38807</v>
      </c>
      <c r="AF17" s="501">
        <v>38898</v>
      </c>
      <c r="AG17" s="501">
        <v>38990</v>
      </c>
      <c r="AH17" s="501">
        <v>39082</v>
      </c>
      <c r="AI17" s="502">
        <v>39172</v>
      </c>
      <c r="AJ17" s="502">
        <v>39263</v>
      </c>
      <c r="AK17" s="502">
        <v>39355</v>
      </c>
      <c r="AL17" s="502">
        <v>39447</v>
      </c>
      <c r="AM17" s="502">
        <v>39538</v>
      </c>
      <c r="AN17" s="502">
        <v>39629</v>
      </c>
      <c r="AO17" s="502">
        <v>39721</v>
      </c>
      <c r="AP17" s="502">
        <v>39813</v>
      </c>
      <c r="AQ17" s="502">
        <v>39903</v>
      </c>
      <c r="AR17" s="502">
        <v>39994</v>
      </c>
      <c r="AS17" s="502">
        <v>40086</v>
      </c>
      <c r="AT17" s="502">
        <v>40178</v>
      </c>
      <c r="AU17" s="502">
        <v>40268</v>
      </c>
      <c r="AV17" s="502">
        <v>40359</v>
      </c>
      <c r="AW17" s="502">
        <v>40451</v>
      </c>
      <c r="AX17" s="502">
        <v>40543</v>
      </c>
      <c r="AY17" s="502">
        <v>40633</v>
      </c>
      <c r="AZ17" s="502">
        <v>40724</v>
      </c>
      <c r="BA17" s="502">
        <v>40816</v>
      </c>
      <c r="BB17" s="502">
        <v>40908</v>
      </c>
      <c r="BC17" s="502">
        <v>40999</v>
      </c>
      <c r="BD17" s="502">
        <v>41090</v>
      </c>
      <c r="BE17" s="502">
        <v>41182</v>
      </c>
      <c r="BF17" s="502">
        <v>41274</v>
      </c>
      <c r="BG17" s="502">
        <v>41364</v>
      </c>
      <c r="BH17" s="502">
        <v>41455</v>
      </c>
      <c r="BI17" s="502">
        <v>41547</v>
      </c>
      <c r="BJ17" s="502">
        <v>41639</v>
      </c>
      <c r="BK17" s="502">
        <v>41729</v>
      </c>
      <c r="BL17" s="502">
        <v>41820</v>
      </c>
      <c r="BM17" s="502">
        <v>41912</v>
      </c>
      <c r="BN17" s="502">
        <v>42004</v>
      </c>
      <c r="BO17" s="502">
        <v>42094</v>
      </c>
      <c r="BP17" s="502">
        <v>42185</v>
      </c>
      <c r="BQ17" s="502">
        <v>42277</v>
      </c>
      <c r="BR17" s="502">
        <v>42369</v>
      </c>
      <c r="BS17" s="502">
        <v>42460</v>
      </c>
      <c r="BT17" s="502">
        <v>42551</v>
      </c>
      <c r="BU17" s="502">
        <v>42643</v>
      </c>
      <c r="BV17" s="502">
        <v>42735</v>
      </c>
      <c r="BW17" s="502">
        <v>42825</v>
      </c>
      <c r="BX17" s="502">
        <v>42916</v>
      </c>
      <c r="BY17" s="502">
        <v>43008</v>
      </c>
      <c r="BZ17" s="502">
        <v>43100</v>
      </c>
      <c r="CA17" s="502">
        <v>43190</v>
      </c>
      <c r="CB17" s="502">
        <v>43281</v>
      </c>
      <c r="CC17" s="502">
        <v>43373</v>
      </c>
      <c r="CD17" s="502">
        <v>43465</v>
      </c>
      <c r="CE17" s="502">
        <v>43555</v>
      </c>
      <c r="CF17" s="502">
        <v>43646</v>
      </c>
      <c r="CG17" s="502">
        <v>43738</v>
      </c>
      <c r="CH17" s="502">
        <v>43830</v>
      </c>
      <c r="CI17" s="502">
        <v>43921</v>
      </c>
      <c r="CJ17" s="502">
        <v>44012</v>
      </c>
      <c r="CK17" s="502">
        <v>44104</v>
      </c>
      <c r="CL17" s="502">
        <v>44196</v>
      </c>
      <c r="CM17" s="502">
        <v>44286</v>
      </c>
      <c r="CN17" s="502">
        <v>44377</v>
      </c>
      <c r="CO17" s="502">
        <v>44469</v>
      </c>
      <c r="CP17" s="502">
        <v>44561</v>
      </c>
      <c r="CQ17" s="502">
        <v>44651</v>
      </c>
      <c r="CR17" s="502">
        <v>44742</v>
      </c>
      <c r="CS17" s="502">
        <v>44834</v>
      </c>
    </row>
    <row r="18" spans="1:97" x14ac:dyDescent="0.2">
      <c r="A18" s="512" t="s">
        <v>724</v>
      </c>
      <c r="B18" s="502">
        <v>36525</v>
      </c>
      <c r="C18" s="502">
        <v>36616</v>
      </c>
      <c r="D18" s="502">
        <v>36707</v>
      </c>
      <c r="E18" s="502">
        <v>36799</v>
      </c>
      <c r="F18" s="502">
        <v>36891</v>
      </c>
      <c r="G18" s="502">
        <v>36981</v>
      </c>
      <c r="H18" s="502">
        <v>37072</v>
      </c>
      <c r="I18" s="502">
        <v>37164</v>
      </c>
      <c r="J18" s="502">
        <v>37256</v>
      </c>
      <c r="K18" s="502">
        <v>37346</v>
      </c>
      <c r="L18" s="502">
        <v>37437</v>
      </c>
      <c r="M18" s="502">
        <v>37529</v>
      </c>
      <c r="N18" s="502">
        <v>37621</v>
      </c>
      <c r="O18" s="502">
        <v>37711</v>
      </c>
      <c r="P18" s="502">
        <v>37802</v>
      </c>
      <c r="Q18" s="502">
        <v>37894</v>
      </c>
      <c r="R18" s="502">
        <v>37986</v>
      </c>
      <c r="S18" s="502">
        <v>38077</v>
      </c>
      <c r="T18" s="502">
        <v>38168</v>
      </c>
      <c r="U18" s="502">
        <v>38260</v>
      </c>
      <c r="V18" s="502">
        <v>38352</v>
      </c>
      <c r="W18" s="502">
        <v>38442</v>
      </c>
      <c r="X18" s="502">
        <v>38533</v>
      </c>
      <c r="Y18" s="502">
        <v>38625</v>
      </c>
      <c r="Z18" s="502">
        <v>38717</v>
      </c>
      <c r="AA18" s="502">
        <v>38807</v>
      </c>
      <c r="AB18" s="502">
        <v>38898</v>
      </c>
      <c r="AC18" s="502">
        <v>38990</v>
      </c>
      <c r="AD18" s="502">
        <v>39082</v>
      </c>
      <c r="AE18" s="501">
        <v>39172</v>
      </c>
      <c r="AF18" s="501">
        <v>39263</v>
      </c>
      <c r="AG18" s="501">
        <v>39355</v>
      </c>
      <c r="AH18" s="501">
        <v>39447</v>
      </c>
      <c r="AI18" s="502">
        <v>39538</v>
      </c>
      <c r="AJ18" s="502">
        <v>39629</v>
      </c>
      <c r="AK18" s="502">
        <v>39721</v>
      </c>
      <c r="AL18" s="502">
        <v>39813</v>
      </c>
      <c r="AM18" s="502">
        <v>39903</v>
      </c>
      <c r="AN18" s="502">
        <v>39994</v>
      </c>
      <c r="AO18" s="502">
        <v>40086</v>
      </c>
      <c r="AP18" s="502">
        <v>40178</v>
      </c>
      <c r="AQ18" s="502">
        <v>40268</v>
      </c>
      <c r="AR18" s="502">
        <v>40359</v>
      </c>
      <c r="AS18" s="502">
        <v>40451</v>
      </c>
      <c r="AT18" s="502">
        <v>40543</v>
      </c>
      <c r="AU18" s="502">
        <v>40633</v>
      </c>
      <c r="AV18" s="502">
        <v>40724</v>
      </c>
      <c r="AW18" s="502">
        <v>40816</v>
      </c>
      <c r="AX18" s="502">
        <v>40908</v>
      </c>
      <c r="AY18" s="502">
        <v>40999</v>
      </c>
      <c r="AZ18" s="502">
        <v>41090</v>
      </c>
      <c r="BA18" s="502">
        <v>41182</v>
      </c>
      <c r="BB18" s="502">
        <v>41274</v>
      </c>
      <c r="BC18" s="502">
        <v>41364</v>
      </c>
      <c r="BD18" s="502">
        <v>41455</v>
      </c>
      <c r="BE18" s="502">
        <v>41547</v>
      </c>
      <c r="BF18" s="502">
        <v>41639</v>
      </c>
      <c r="BG18" s="502">
        <v>41729</v>
      </c>
      <c r="BH18" s="502">
        <v>41820</v>
      </c>
      <c r="BI18" s="502">
        <v>41912</v>
      </c>
      <c r="BJ18" s="502">
        <v>42004</v>
      </c>
      <c r="BK18" s="502">
        <v>42094</v>
      </c>
      <c r="BL18" s="502">
        <v>42185</v>
      </c>
      <c r="BM18" s="502">
        <v>42277</v>
      </c>
      <c r="BN18" s="502">
        <v>42369</v>
      </c>
      <c r="BO18" s="502">
        <v>42460</v>
      </c>
      <c r="BP18" s="502">
        <v>42551</v>
      </c>
      <c r="BQ18" s="502">
        <v>42643</v>
      </c>
      <c r="BR18" s="502">
        <v>42735</v>
      </c>
      <c r="BS18" s="502">
        <v>42825</v>
      </c>
      <c r="BT18" s="502">
        <v>42916</v>
      </c>
      <c r="BU18" s="502">
        <v>43008</v>
      </c>
      <c r="BV18" s="502">
        <v>43100</v>
      </c>
      <c r="BW18" s="502">
        <v>43190</v>
      </c>
      <c r="BX18" s="502">
        <v>43281</v>
      </c>
      <c r="BY18" s="502">
        <v>43373</v>
      </c>
      <c r="BZ18" s="502">
        <v>43465</v>
      </c>
      <c r="CA18" s="502">
        <v>43555</v>
      </c>
      <c r="CB18" s="502">
        <v>43646</v>
      </c>
      <c r="CC18" s="502">
        <v>43738</v>
      </c>
      <c r="CD18" s="502">
        <v>43830</v>
      </c>
      <c r="CE18" s="502">
        <v>43921</v>
      </c>
      <c r="CF18" s="502">
        <v>44012</v>
      </c>
      <c r="CG18" s="502">
        <v>44104</v>
      </c>
      <c r="CH18" s="502">
        <v>44196</v>
      </c>
      <c r="CI18" s="502">
        <v>44286</v>
      </c>
      <c r="CJ18" s="502">
        <v>44377</v>
      </c>
      <c r="CK18" s="502">
        <v>44469</v>
      </c>
      <c r="CL18" s="502">
        <v>44561</v>
      </c>
      <c r="CM18" s="502">
        <v>44651</v>
      </c>
      <c r="CN18" s="502">
        <v>44742</v>
      </c>
      <c r="CO18" s="502">
        <v>44834</v>
      </c>
      <c r="CP18" s="502">
        <v>44926</v>
      </c>
      <c r="CQ18" s="502">
        <v>45016</v>
      </c>
      <c r="CR18" s="502">
        <v>45107</v>
      </c>
      <c r="CS18" s="502">
        <v>45199</v>
      </c>
    </row>
    <row r="19" spans="1:97" x14ac:dyDescent="0.2">
      <c r="A19" s="506" t="s">
        <v>22</v>
      </c>
      <c r="B19" s="502">
        <v>36525</v>
      </c>
      <c r="C19" s="502">
        <v>36616</v>
      </c>
      <c r="D19" s="502">
        <v>36707</v>
      </c>
      <c r="E19" s="502">
        <v>36799</v>
      </c>
      <c r="F19" s="502">
        <v>36891</v>
      </c>
      <c r="G19" s="502">
        <v>36981</v>
      </c>
      <c r="H19" s="502">
        <v>37072</v>
      </c>
      <c r="I19" s="502">
        <v>37164</v>
      </c>
      <c r="J19" s="502">
        <v>37256</v>
      </c>
      <c r="K19" s="502">
        <v>37346</v>
      </c>
      <c r="L19" s="502">
        <v>37437</v>
      </c>
      <c r="M19" s="502">
        <v>37529</v>
      </c>
      <c r="N19" s="502">
        <v>37621</v>
      </c>
      <c r="O19" s="502">
        <v>37711</v>
      </c>
      <c r="P19" s="502">
        <v>37802</v>
      </c>
      <c r="Q19" s="502">
        <v>37894</v>
      </c>
      <c r="R19" s="502">
        <v>37986</v>
      </c>
      <c r="S19" s="502">
        <v>38077</v>
      </c>
      <c r="T19" s="502">
        <v>38168</v>
      </c>
      <c r="U19" s="502">
        <v>38260</v>
      </c>
      <c r="V19" s="502">
        <v>38352</v>
      </c>
      <c r="W19" s="502">
        <v>38442</v>
      </c>
      <c r="X19" s="502">
        <v>38533</v>
      </c>
      <c r="Y19" s="502">
        <v>38625</v>
      </c>
      <c r="Z19" s="502">
        <v>38717</v>
      </c>
      <c r="AA19" s="502">
        <v>38807</v>
      </c>
      <c r="AB19" s="502">
        <v>38898</v>
      </c>
      <c r="AC19" s="502">
        <v>38990</v>
      </c>
      <c r="AD19" s="502">
        <v>39082</v>
      </c>
      <c r="AE19" s="501">
        <v>39172</v>
      </c>
      <c r="AF19" s="501">
        <v>39263</v>
      </c>
      <c r="AG19" s="501">
        <v>39355</v>
      </c>
      <c r="AH19" s="501">
        <v>39447</v>
      </c>
      <c r="AI19" s="502">
        <v>39538</v>
      </c>
      <c r="AJ19" s="502">
        <v>39629</v>
      </c>
      <c r="AK19" s="502">
        <v>39721</v>
      </c>
      <c r="AL19" s="502">
        <v>39813</v>
      </c>
      <c r="AM19" s="502">
        <v>39903</v>
      </c>
      <c r="AN19" s="502">
        <v>39994</v>
      </c>
      <c r="AO19" s="502">
        <v>40086</v>
      </c>
      <c r="AP19" s="502">
        <v>40178</v>
      </c>
      <c r="AQ19" s="502">
        <v>40268</v>
      </c>
      <c r="AR19" s="502">
        <v>40359</v>
      </c>
      <c r="AS19" s="502">
        <v>40451</v>
      </c>
      <c r="AT19" s="502">
        <v>40543</v>
      </c>
      <c r="AU19" s="502">
        <v>40633</v>
      </c>
      <c r="AV19" s="502">
        <v>40724</v>
      </c>
      <c r="AW19" s="502">
        <v>40816</v>
      </c>
      <c r="AX19" s="502">
        <v>40908</v>
      </c>
      <c r="AY19" s="502">
        <v>40999</v>
      </c>
      <c r="AZ19" s="502">
        <v>41090</v>
      </c>
      <c r="BA19" s="502">
        <v>41182</v>
      </c>
      <c r="BB19" s="502">
        <v>41274</v>
      </c>
      <c r="BC19" s="502">
        <v>41364</v>
      </c>
      <c r="BD19" s="502">
        <v>41455</v>
      </c>
      <c r="BE19" s="502">
        <v>41547</v>
      </c>
      <c r="BF19" s="502">
        <v>41639</v>
      </c>
      <c r="BG19" s="502">
        <v>41729</v>
      </c>
      <c r="BH19" s="502">
        <v>41820</v>
      </c>
      <c r="BI19" s="502">
        <v>41912</v>
      </c>
      <c r="BJ19" s="502">
        <v>42004</v>
      </c>
      <c r="BK19" s="502">
        <v>42094</v>
      </c>
      <c r="BL19" s="502">
        <v>42185</v>
      </c>
      <c r="BM19" s="502">
        <v>42277</v>
      </c>
      <c r="BN19" s="502">
        <v>42369</v>
      </c>
      <c r="BO19" s="502">
        <v>42460</v>
      </c>
      <c r="BP19" s="502">
        <v>42551</v>
      </c>
      <c r="BQ19" s="502">
        <v>42643</v>
      </c>
      <c r="BR19" s="502">
        <v>42735</v>
      </c>
      <c r="BS19" s="502">
        <v>42825</v>
      </c>
      <c r="BT19" s="502">
        <v>42916</v>
      </c>
      <c r="BU19" s="502">
        <v>43008</v>
      </c>
      <c r="BV19" s="502">
        <v>43100</v>
      </c>
      <c r="BW19" s="502">
        <v>43190</v>
      </c>
      <c r="BX19" s="502">
        <v>43281</v>
      </c>
      <c r="BY19" s="502">
        <v>43373</v>
      </c>
      <c r="BZ19" s="502">
        <v>43465</v>
      </c>
      <c r="CA19" s="502">
        <v>43555</v>
      </c>
      <c r="CB19" s="502">
        <v>43646</v>
      </c>
      <c r="CC19" s="502">
        <v>43738</v>
      </c>
      <c r="CD19" s="502">
        <v>43830</v>
      </c>
      <c r="CE19" s="502">
        <v>43921</v>
      </c>
      <c r="CF19" s="502">
        <v>44012</v>
      </c>
      <c r="CG19" s="502">
        <v>44104</v>
      </c>
      <c r="CH19" s="502">
        <v>44196</v>
      </c>
      <c r="CI19" s="502">
        <v>44286</v>
      </c>
      <c r="CJ19" s="502">
        <v>44377</v>
      </c>
      <c r="CK19" s="502">
        <v>44469</v>
      </c>
      <c r="CL19" s="502">
        <v>44561</v>
      </c>
      <c r="CM19" s="502">
        <v>44651</v>
      </c>
      <c r="CN19" s="502">
        <v>44742</v>
      </c>
      <c r="CO19" s="502">
        <v>44834</v>
      </c>
      <c r="CP19" s="502">
        <v>44926</v>
      </c>
      <c r="CQ19" s="502">
        <v>45016</v>
      </c>
      <c r="CR19" s="502">
        <v>45107</v>
      </c>
      <c r="CS19" s="502">
        <v>45199</v>
      </c>
    </row>
    <row r="20" spans="1:97" x14ac:dyDescent="0.2">
      <c r="A20" s="506" t="s">
        <v>117</v>
      </c>
      <c r="B20" s="502">
        <v>36525</v>
      </c>
      <c r="C20" s="502">
        <v>36616</v>
      </c>
      <c r="D20" s="502">
        <v>36707</v>
      </c>
      <c r="E20" s="502">
        <v>36799</v>
      </c>
      <c r="F20" s="502">
        <v>36891</v>
      </c>
      <c r="G20" s="502">
        <v>36981</v>
      </c>
      <c r="H20" s="502">
        <v>37072</v>
      </c>
      <c r="I20" s="502">
        <v>37164</v>
      </c>
      <c r="J20" s="502">
        <v>37256</v>
      </c>
      <c r="K20" s="502">
        <v>37346</v>
      </c>
      <c r="L20" s="502">
        <v>37437</v>
      </c>
      <c r="M20" s="502">
        <v>37529</v>
      </c>
      <c r="N20" s="502">
        <v>37621</v>
      </c>
      <c r="O20" s="502">
        <v>37711</v>
      </c>
      <c r="P20" s="502">
        <v>37802</v>
      </c>
      <c r="Q20" s="502">
        <v>37894</v>
      </c>
      <c r="R20" s="502">
        <v>37986</v>
      </c>
      <c r="S20" s="502">
        <v>38077</v>
      </c>
      <c r="T20" s="502">
        <v>38168</v>
      </c>
      <c r="U20" s="502">
        <v>38260</v>
      </c>
      <c r="V20" s="502">
        <v>38352</v>
      </c>
      <c r="W20" s="502">
        <v>38442</v>
      </c>
      <c r="X20" s="502">
        <v>38533</v>
      </c>
      <c r="Y20" s="502">
        <v>38625</v>
      </c>
      <c r="Z20" s="502">
        <v>38717</v>
      </c>
      <c r="AA20" s="502">
        <v>38807</v>
      </c>
      <c r="AB20" s="502">
        <v>38898</v>
      </c>
      <c r="AC20" s="502">
        <v>38990</v>
      </c>
      <c r="AD20" s="502">
        <v>39082</v>
      </c>
      <c r="AE20" s="501">
        <v>39172</v>
      </c>
      <c r="AF20" s="501">
        <v>39263</v>
      </c>
      <c r="AG20" s="501">
        <v>39355</v>
      </c>
      <c r="AH20" s="501">
        <v>39447</v>
      </c>
      <c r="AI20" s="502">
        <v>39538</v>
      </c>
      <c r="AJ20" s="502">
        <v>39629</v>
      </c>
      <c r="AK20" s="502">
        <v>39721</v>
      </c>
      <c r="AL20" s="502">
        <v>39813</v>
      </c>
      <c r="AM20" s="502">
        <v>39903</v>
      </c>
      <c r="AN20" s="502">
        <v>39994</v>
      </c>
      <c r="AO20" s="502">
        <v>40086</v>
      </c>
      <c r="AP20" s="502">
        <v>40178</v>
      </c>
      <c r="AQ20" s="502">
        <v>40268</v>
      </c>
      <c r="AR20" s="502">
        <v>40359</v>
      </c>
      <c r="AS20" s="502">
        <v>40451</v>
      </c>
      <c r="AT20" s="502">
        <v>40543</v>
      </c>
      <c r="AU20" s="502">
        <v>40633</v>
      </c>
      <c r="AV20" s="502">
        <v>40724</v>
      </c>
      <c r="AW20" s="502">
        <v>40816</v>
      </c>
      <c r="AX20" s="502">
        <v>40908</v>
      </c>
      <c r="AY20" s="502">
        <v>40999</v>
      </c>
      <c r="AZ20" s="502">
        <v>41090</v>
      </c>
      <c r="BA20" s="502">
        <v>41182</v>
      </c>
      <c r="BB20" s="502">
        <v>41274</v>
      </c>
      <c r="BC20" s="502">
        <v>41364</v>
      </c>
      <c r="BD20" s="502">
        <v>41455</v>
      </c>
      <c r="BE20" s="502">
        <v>41547</v>
      </c>
      <c r="BF20" s="502">
        <v>41639</v>
      </c>
      <c r="BG20" s="502">
        <v>41729</v>
      </c>
      <c r="BH20" s="502">
        <v>41820</v>
      </c>
      <c r="BI20" s="502">
        <v>41912</v>
      </c>
      <c r="BJ20" s="502">
        <v>42004</v>
      </c>
      <c r="BK20" s="502">
        <v>42094</v>
      </c>
      <c r="BL20" s="502">
        <v>42185</v>
      </c>
      <c r="BM20" s="502">
        <v>42277</v>
      </c>
      <c r="BN20" s="502">
        <v>42369</v>
      </c>
      <c r="BO20" s="502">
        <v>42460</v>
      </c>
      <c r="BP20" s="502">
        <v>42551</v>
      </c>
      <c r="BQ20" s="502">
        <v>42643</v>
      </c>
      <c r="BR20" s="502">
        <v>42735</v>
      </c>
      <c r="BS20" s="502">
        <v>42825</v>
      </c>
      <c r="BT20" s="502">
        <v>42916</v>
      </c>
      <c r="BU20" s="502">
        <v>43008</v>
      </c>
      <c r="BV20" s="502">
        <v>43100</v>
      </c>
      <c r="BW20" s="502">
        <v>43190</v>
      </c>
      <c r="BX20" s="502">
        <v>43281</v>
      </c>
      <c r="BY20" s="502">
        <v>43373</v>
      </c>
      <c r="BZ20" s="502">
        <v>43465</v>
      </c>
      <c r="CA20" s="502">
        <v>43555</v>
      </c>
      <c r="CB20" s="502">
        <v>43646</v>
      </c>
      <c r="CC20" s="502">
        <v>43738</v>
      </c>
      <c r="CD20" s="502">
        <v>43830</v>
      </c>
      <c r="CE20" s="502">
        <v>43921</v>
      </c>
      <c r="CF20" s="502">
        <v>44012</v>
      </c>
      <c r="CG20" s="502">
        <v>44104</v>
      </c>
      <c r="CH20" s="502">
        <v>44196</v>
      </c>
      <c r="CI20" s="502">
        <v>44286</v>
      </c>
      <c r="CJ20" s="502">
        <v>44377</v>
      </c>
      <c r="CK20" s="502">
        <v>44469</v>
      </c>
      <c r="CL20" s="502">
        <v>44561</v>
      </c>
      <c r="CM20" s="502">
        <v>44651</v>
      </c>
      <c r="CN20" s="502">
        <v>44742</v>
      </c>
      <c r="CO20" s="502">
        <v>44834</v>
      </c>
      <c r="CP20" s="502">
        <v>44926</v>
      </c>
      <c r="CQ20" s="502">
        <v>45016</v>
      </c>
      <c r="CR20" s="502">
        <v>45107</v>
      </c>
      <c r="CS20" s="502">
        <v>45199</v>
      </c>
    </row>
    <row r="21" spans="1:97" x14ac:dyDescent="0.2">
      <c r="A21" s="506" t="s">
        <v>490</v>
      </c>
      <c r="B21" s="502">
        <v>36525</v>
      </c>
      <c r="C21" s="502">
        <v>36616</v>
      </c>
      <c r="D21" s="502">
        <v>36707</v>
      </c>
      <c r="E21" s="502">
        <v>36799</v>
      </c>
      <c r="F21" s="502">
        <v>36891</v>
      </c>
      <c r="G21" s="502">
        <v>36981</v>
      </c>
      <c r="H21" s="502">
        <v>37072</v>
      </c>
      <c r="I21" s="502">
        <v>37164</v>
      </c>
      <c r="J21" s="502">
        <v>37256</v>
      </c>
      <c r="K21" s="502">
        <v>37346</v>
      </c>
      <c r="L21" s="502">
        <v>37437</v>
      </c>
      <c r="M21" s="502">
        <v>37529</v>
      </c>
      <c r="N21" s="502">
        <v>37621</v>
      </c>
      <c r="O21" s="502">
        <v>37711</v>
      </c>
      <c r="P21" s="502">
        <v>37802</v>
      </c>
      <c r="Q21" s="502">
        <v>37894</v>
      </c>
      <c r="R21" s="502">
        <v>37986</v>
      </c>
      <c r="S21" s="502">
        <v>38077</v>
      </c>
      <c r="T21" s="502">
        <v>38168</v>
      </c>
      <c r="U21" s="502">
        <v>38260</v>
      </c>
      <c r="V21" s="502">
        <v>38352</v>
      </c>
      <c r="W21" s="502">
        <v>38442</v>
      </c>
      <c r="X21" s="502">
        <v>38533</v>
      </c>
      <c r="Y21" s="502">
        <v>38625</v>
      </c>
      <c r="Z21" s="502">
        <v>38717</v>
      </c>
      <c r="AA21" s="502">
        <v>38807</v>
      </c>
      <c r="AB21" s="502">
        <v>38898</v>
      </c>
      <c r="AC21" s="502">
        <v>38990</v>
      </c>
      <c r="AD21" s="502">
        <v>39082</v>
      </c>
      <c r="AE21" s="501">
        <v>39172</v>
      </c>
      <c r="AF21" s="501">
        <v>39263</v>
      </c>
      <c r="AG21" s="501">
        <v>39355</v>
      </c>
      <c r="AH21" s="501">
        <v>39447</v>
      </c>
      <c r="AI21" s="502">
        <v>39538</v>
      </c>
      <c r="AJ21" s="502">
        <v>39629</v>
      </c>
      <c r="AK21" s="502">
        <v>39721</v>
      </c>
      <c r="AL21" s="502">
        <v>39813</v>
      </c>
      <c r="AM21" s="502">
        <v>39903</v>
      </c>
      <c r="AN21" s="502">
        <v>39994</v>
      </c>
      <c r="AO21" s="502">
        <v>40086</v>
      </c>
      <c r="AP21" s="502">
        <v>40178</v>
      </c>
      <c r="AQ21" s="502">
        <v>40268</v>
      </c>
      <c r="AR21" s="502">
        <v>40359</v>
      </c>
      <c r="AS21" s="502">
        <v>40451</v>
      </c>
      <c r="AT21" s="502">
        <v>40543</v>
      </c>
      <c r="AU21" s="502">
        <v>40633</v>
      </c>
      <c r="AV21" s="502">
        <v>40724</v>
      </c>
      <c r="AW21" s="502">
        <v>40816</v>
      </c>
      <c r="AX21" s="502">
        <v>40908</v>
      </c>
      <c r="AY21" s="502">
        <v>40999</v>
      </c>
      <c r="AZ21" s="502">
        <v>41090</v>
      </c>
      <c r="BA21" s="502">
        <v>41182</v>
      </c>
      <c r="BB21" s="502">
        <v>41274</v>
      </c>
      <c r="BC21" s="502">
        <v>41364</v>
      </c>
      <c r="BD21" s="502">
        <v>41455</v>
      </c>
      <c r="BE21" s="502">
        <v>41547</v>
      </c>
      <c r="BF21" s="502">
        <v>41639</v>
      </c>
      <c r="BG21" s="502">
        <v>41729</v>
      </c>
      <c r="BH21" s="502">
        <v>41820</v>
      </c>
      <c r="BI21" s="502">
        <v>41912</v>
      </c>
      <c r="BJ21" s="502">
        <v>42004</v>
      </c>
      <c r="BK21" s="502">
        <v>42094</v>
      </c>
      <c r="BL21" s="502">
        <v>42185</v>
      </c>
      <c r="BM21" s="502">
        <v>42277</v>
      </c>
      <c r="BN21" s="502">
        <v>42369</v>
      </c>
      <c r="BO21" s="502">
        <v>42460</v>
      </c>
      <c r="BP21" s="502">
        <v>42551</v>
      </c>
      <c r="BQ21" s="502">
        <v>42643</v>
      </c>
      <c r="BR21" s="502">
        <v>42735</v>
      </c>
      <c r="BS21" s="502">
        <v>42825</v>
      </c>
      <c r="BT21" s="502">
        <v>42916</v>
      </c>
      <c r="BU21" s="502">
        <v>43008</v>
      </c>
      <c r="BV21" s="502">
        <v>43100</v>
      </c>
      <c r="BW21" s="502">
        <v>43190</v>
      </c>
      <c r="BX21" s="502">
        <v>43281</v>
      </c>
      <c r="BY21" s="502">
        <v>43373</v>
      </c>
      <c r="BZ21" s="502">
        <v>43465</v>
      </c>
      <c r="CA21" s="502">
        <v>43555</v>
      </c>
      <c r="CB21" s="502">
        <v>43646</v>
      </c>
      <c r="CC21" s="502">
        <v>43738</v>
      </c>
      <c r="CD21" s="502">
        <v>43830</v>
      </c>
      <c r="CE21" s="502">
        <v>43921</v>
      </c>
      <c r="CF21" s="502">
        <v>44012</v>
      </c>
      <c r="CG21" s="502">
        <v>44104</v>
      </c>
      <c r="CH21" s="502">
        <v>44196</v>
      </c>
      <c r="CI21" s="502">
        <v>44286</v>
      </c>
      <c r="CJ21" s="502">
        <v>44377</v>
      </c>
      <c r="CK21" s="502">
        <v>44469</v>
      </c>
      <c r="CL21" s="502">
        <v>44561</v>
      </c>
      <c r="CM21" s="502">
        <v>44651</v>
      </c>
      <c r="CN21" s="502">
        <v>44742</v>
      </c>
      <c r="CO21" s="502">
        <v>44834</v>
      </c>
      <c r="CP21" s="502">
        <v>44926</v>
      </c>
      <c r="CQ21" s="502">
        <v>45016</v>
      </c>
      <c r="CR21" s="502">
        <v>45107</v>
      </c>
      <c r="CS21" s="502">
        <v>45199</v>
      </c>
    </row>
    <row r="22" spans="1:97" x14ac:dyDescent="0.2">
      <c r="A22" s="506" t="s">
        <v>491</v>
      </c>
      <c r="B22" s="502">
        <v>36525</v>
      </c>
      <c r="C22" s="502">
        <v>36616</v>
      </c>
      <c r="D22" s="502">
        <v>36707</v>
      </c>
      <c r="E22" s="502">
        <v>36799</v>
      </c>
      <c r="F22" s="502">
        <v>36891</v>
      </c>
      <c r="G22" s="502">
        <v>36981</v>
      </c>
      <c r="H22" s="502">
        <v>37072</v>
      </c>
      <c r="I22" s="502">
        <v>37164</v>
      </c>
      <c r="J22" s="502">
        <v>37256</v>
      </c>
      <c r="K22" s="502">
        <v>37346</v>
      </c>
      <c r="L22" s="502">
        <v>37437</v>
      </c>
      <c r="M22" s="502">
        <v>37529</v>
      </c>
      <c r="N22" s="502">
        <v>37621</v>
      </c>
      <c r="O22" s="502">
        <v>37711</v>
      </c>
      <c r="P22" s="502">
        <v>37802</v>
      </c>
      <c r="Q22" s="502">
        <v>37894</v>
      </c>
      <c r="R22" s="502">
        <v>37986</v>
      </c>
      <c r="S22" s="502">
        <v>38077</v>
      </c>
      <c r="T22" s="502">
        <v>38168</v>
      </c>
      <c r="U22" s="502">
        <v>38260</v>
      </c>
      <c r="V22" s="502">
        <v>38352</v>
      </c>
      <c r="W22" s="502">
        <v>38442</v>
      </c>
      <c r="X22" s="502">
        <v>38533</v>
      </c>
      <c r="Y22" s="502">
        <v>38625</v>
      </c>
      <c r="Z22" s="502">
        <v>38717</v>
      </c>
      <c r="AA22" s="502">
        <v>38807</v>
      </c>
      <c r="AB22" s="502">
        <v>38898</v>
      </c>
      <c r="AC22" s="502">
        <v>38990</v>
      </c>
      <c r="AD22" s="502">
        <v>39082</v>
      </c>
      <c r="AE22" s="501">
        <v>39172</v>
      </c>
      <c r="AF22" s="501">
        <v>39263</v>
      </c>
      <c r="AG22" s="501">
        <v>39355</v>
      </c>
      <c r="AH22" s="501">
        <v>39447</v>
      </c>
      <c r="AI22" s="502">
        <v>39538</v>
      </c>
      <c r="AJ22" s="502">
        <v>39629</v>
      </c>
      <c r="AK22" s="502">
        <v>39721</v>
      </c>
      <c r="AL22" s="502">
        <v>39813</v>
      </c>
      <c r="AM22" s="502">
        <v>39903</v>
      </c>
      <c r="AN22" s="502">
        <v>39994</v>
      </c>
      <c r="AO22" s="502">
        <v>40086</v>
      </c>
      <c r="AP22" s="502">
        <v>40178</v>
      </c>
      <c r="AQ22" s="502">
        <v>40268</v>
      </c>
      <c r="AR22" s="502">
        <v>40359</v>
      </c>
      <c r="AS22" s="502">
        <v>40451</v>
      </c>
      <c r="AT22" s="502">
        <v>40543</v>
      </c>
      <c r="AU22" s="502">
        <v>40633</v>
      </c>
      <c r="AV22" s="502">
        <v>40724</v>
      </c>
      <c r="AW22" s="502">
        <v>40816</v>
      </c>
      <c r="AX22" s="502">
        <v>40908</v>
      </c>
      <c r="AY22" s="502">
        <v>40999</v>
      </c>
      <c r="AZ22" s="502">
        <v>41090</v>
      </c>
      <c r="BA22" s="502">
        <v>41182</v>
      </c>
      <c r="BB22" s="502">
        <v>41274</v>
      </c>
      <c r="BC22" s="502">
        <v>41364</v>
      </c>
      <c r="BD22" s="502">
        <v>41455</v>
      </c>
      <c r="BE22" s="502">
        <v>41547</v>
      </c>
      <c r="BF22" s="502">
        <v>41639</v>
      </c>
      <c r="BG22" s="502">
        <v>41729</v>
      </c>
      <c r="BH22" s="502">
        <v>41820</v>
      </c>
      <c r="BI22" s="502">
        <v>41912</v>
      </c>
      <c r="BJ22" s="502">
        <v>42004</v>
      </c>
      <c r="BK22" s="502">
        <v>42094</v>
      </c>
      <c r="BL22" s="502">
        <v>42185</v>
      </c>
      <c r="BM22" s="502">
        <v>42277</v>
      </c>
      <c r="BN22" s="502">
        <v>42369</v>
      </c>
      <c r="BO22" s="502">
        <v>42460</v>
      </c>
      <c r="BP22" s="502">
        <v>42551</v>
      </c>
      <c r="BQ22" s="502">
        <v>42643</v>
      </c>
      <c r="BR22" s="502">
        <v>42735</v>
      </c>
      <c r="BS22" s="502">
        <v>42825</v>
      </c>
      <c r="BT22" s="502">
        <v>42916</v>
      </c>
      <c r="BU22" s="502">
        <v>43008</v>
      </c>
      <c r="BV22" s="502">
        <v>43100</v>
      </c>
      <c r="BW22" s="502">
        <v>43190</v>
      </c>
      <c r="BX22" s="502">
        <v>43281</v>
      </c>
      <c r="BY22" s="502">
        <v>43373</v>
      </c>
      <c r="BZ22" s="502">
        <v>43465</v>
      </c>
      <c r="CA22" s="502">
        <v>43555</v>
      </c>
      <c r="CB22" s="502">
        <v>43646</v>
      </c>
      <c r="CC22" s="502">
        <v>43738</v>
      </c>
      <c r="CD22" s="502">
        <v>43830</v>
      </c>
      <c r="CE22" s="502">
        <v>43921</v>
      </c>
      <c r="CF22" s="502">
        <v>44012</v>
      </c>
      <c r="CG22" s="502">
        <v>44104</v>
      </c>
      <c r="CH22" s="502">
        <v>44196</v>
      </c>
      <c r="CI22" s="502">
        <v>44286</v>
      </c>
      <c r="CJ22" s="502">
        <v>44377</v>
      </c>
      <c r="CK22" s="502">
        <v>44469</v>
      </c>
      <c r="CL22" s="502">
        <v>44561</v>
      </c>
      <c r="CM22" s="502">
        <v>44651</v>
      </c>
      <c r="CN22" s="502">
        <v>44742</v>
      </c>
      <c r="CO22" s="502">
        <v>44834</v>
      </c>
      <c r="CP22" s="502">
        <v>44926</v>
      </c>
      <c r="CQ22" s="502">
        <v>45016</v>
      </c>
      <c r="CR22" s="502">
        <v>45107</v>
      </c>
      <c r="CS22" s="502">
        <v>45199</v>
      </c>
    </row>
    <row r="23" spans="1:97" x14ac:dyDescent="0.2">
      <c r="A23" s="498" t="s">
        <v>463</v>
      </c>
      <c r="B23" s="502">
        <v>36525</v>
      </c>
      <c r="C23" s="502">
        <v>36616</v>
      </c>
      <c r="D23" s="502">
        <v>36707</v>
      </c>
      <c r="E23" s="502">
        <v>36799</v>
      </c>
      <c r="F23" s="502">
        <v>36891</v>
      </c>
      <c r="G23" s="502">
        <v>36981</v>
      </c>
      <c r="H23" s="502">
        <v>37072</v>
      </c>
      <c r="I23" s="502">
        <v>37164</v>
      </c>
      <c r="J23" s="502">
        <v>37256</v>
      </c>
      <c r="K23" s="502">
        <v>37346</v>
      </c>
      <c r="L23" s="502">
        <v>37437</v>
      </c>
      <c r="M23" s="502">
        <v>37529</v>
      </c>
      <c r="N23" s="502">
        <v>37621</v>
      </c>
      <c r="O23" s="502">
        <v>37711</v>
      </c>
      <c r="P23" s="502">
        <v>37802</v>
      </c>
      <c r="Q23" s="502">
        <v>37894</v>
      </c>
      <c r="R23" s="502">
        <v>37986</v>
      </c>
      <c r="S23" s="502">
        <v>38077</v>
      </c>
      <c r="T23" s="502">
        <v>38168</v>
      </c>
      <c r="U23" s="502">
        <v>38260</v>
      </c>
      <c r="V23" s="502">
        <v>38352</v>
      </c>
      <c r="W23" s="502">
        <v>38442</v>
      </c>
      <c r="X23" s="502">
        <v>38533</v>
      </c>
      <c r="Y23" s="502">
        <v>38625</v>
      </c>
      <c r="Z23" s="502">
        <v>38717</v>
      </c>
      <c r="AA23" s="502">
        <v>38807</v>
      </c>
      <c r="AB23" s="502">
        <v>38898</v>
      </c>
      <c r="AC23" s="502">
        <v>38990</v>
      </c>
      <c r="AD23" s="502">
        <v>39082</v>
      </c>
      <c r="AE23" s="501">
        <v>39172</v>
      </c>
      <c r="AF23" s="501">
        <v>39263</v>
      </c>
      <c r="AG23" s="501">
        <v>39355</v>
      </c>
      <c r="AH23" s="501">
        <v>39447</v>
      </c>
      <c r="AI23" s="502">
        <v>39538</v>
      </c>
      <c r="AJ23" s="502">
        <v>39629</v>
      </c>
      <c r="AK23" s="502">
        <v>39721</v>
      </c>
      <c r="AL23" s="502">
        <v>39813</v>
      </c>
      <c r="AM23" s="502">
        <v>39903</v>
      </c>
      <c r="AN23" s="502">
        <v>39994</v>
      </c>
      <c r="AO23" s="502">
        <v>40086</v>
      </c>
      <c r="AP23" s="502">
        <v>40178</v>
      </c>
      <c r="AQ23" s="502">
        <v>40268</v>
      </c>
      <c r="AR23" s="502">
        <v>40359</v>
      </c>
      <c r="AS23" s="502">
        <v>40451</v>
      </c>
      <c r="AT23" s="502">
        <v>40543</v>
      </c>
      <c r="AU23" s="502">
        <v>40633</v>
      </c>
      <c r="AV23" s="502">
        <v>40724</v>
      </c>
      <c r="AW23" s="502">
        <v>40816</v>
      </c>
      <c r="AX23" s="502">
        <v>40908</v>
      </c>
      <c r="AY23" s="502">
        <v>40999</v>
      </c>
      <c r="AZ23" s="502">
        <v>41090</v>
      </c>
      <c r="BA23" s="502">
        <v>41182</v>
      </c>
      <c r="BB23" s="502">
        <v>41274</v>
      </c>
      <c r="BC23" s="502">
        <v>41364</v>
      </c>
      <c r="BD23" s="502">
        <v>41455</v>
      </c>
      <c r="BE23" s="502">
        <v>41547</v>
      </c>
      <c r="BF23" s="502">
        <v>41639</v>
      </c>
      <c r="BG23" s="502">
        <v>41729</v>
      </c>
      <c r="BH23" s="502">
        <v>41820</v>
      </c>
      <c r="BI23" s="502">
        <v>41912</v>
      </c>
      <c r="BJ23" s="502">
        <v>42004</v>
      </c>
      <c r="BK23" s="502">
        <v>42094</v>
      </c>
      <c r="BL23" s="502">
        <v>42185</v>
      </c>
      <c r="BM23" s="502">
        <v>42277</v>
      </c>
      <c r="BN23" s="502">
        <v>42369</v>
      </c>
      <c r="BO23" s="502">
        <v>42460</v>
      </c>
      <c r="BP23" s="502">
        <v>42551</v>
      </c>
      <c r="BQ23" s="502">
        <v>42643</v>
      </c>
      <c r="BR23" s="502">
        <v>42735</v>
      </c>
      <c r="BS23" s="502">
        <v>42825</v>
      </c>
      <c r="BT23" s="502">
        <v>42916</v>
      </c>
      <c r="BU23" s="502">
        <v>43008</v>
      </c>
      <c r="BV23" s="502">
        <v>43100</v>
      </c>
      <c r="BW23" s="502">
        <v>43190</v>
      </c>
      <c r="BX23" s="502">
        <v>43281</v>
      </c>
      <c r="BY23" s="502">
        <v>43373</v>
      </c>
      <c r="BZ23" s="502">
        <v>43465</v>
      </c>
      <c r="CA23" s="502">
        <v>43555</v>
      </c>
      <c r="CB23" s="502">
        <v>43646</v>
      </c>
      <c r="CC23" s="502">
        <v>43738</v>
      </c>
      <c r="CD23" s="502">
        <v>43830</v>
      </c>
      <c r="CE23" s="502">
        <v>43921</v>
      </c>
      <c r="CF23" s="502">
        <v>44012</v>
      </c>
      <c r="CG23" s="502">
        <v>44104</v>
      </c>
      <c r="CH23" s="502">
        <v>44196</v>
      </c>
      <c r="CI23" s="502">
        <v>44286</v>
      </c>
      <c r="CJ23" s="502">
        <v>44377</v>
      </c>
      <c r="CK23" s="502">
        <v>44469</v>
      </c>
      <c r="CL23" s="502">
        <v>44561</v>
      </c>
      <c r="CM23" s="502">
        <v>44651</v>
      </c>
      <c r="CN23" s="502">
        <v>44742</v>
      </c>
      <c r="CO23" s="502">
        <v>44834</v>
      </c>
      <c r="CP23" s="502">
        <v>44926</v>
      </c>
      <c r="CQ23" s="502">
        <v>45016</v>
      </c>
      <c r="CR23" s="502">
        <v>45107</v>
      </c>
      <c r="CS23" s="502">
        <v>45199</v>
      </c>
    </row>
    <row r="24" spans="1:97" x14ac:dyDescent="0.2">
      <c r="A24" s="498" t="s">
        <v>464</v>
      </c>
      <c r="B24" s="502">
        <v>36525</v>
      </c>
      <c r="C24" s="502">
        <v>36616</v>
      </c>
      <c r="D24" s="502">
        <v>36707</v>
      </c>
      <c r="E24" s="502">
        <v>36799</v>
      </c>
      <c r="F24" s="502">
        <v>36891</v>
      </c>
      <c r="G24" s="502">
        <v>36981</v>
      </c>
      <c r="H24" s="502">
        <v>37072</v>
      </c>
      <c r="I24" s="502">
        <v>37164</v>
      </c>
      <c r="J24" s="502">
        <v>37256</v>
      </c>
      <c r="K24" s="502">
        <v>37346</v>
      </c>
      <c r="L24" s="502">
        <v>37437</v>
      </c>
      <c r="M24" s="502">
        <v>37529</v>
      </c>
      <c r="N24" s="502">
        <v>37621</v>
      </c>
      <c r="O24" s="502">
        <v>37711</v>
      </c>
      <c r="P24" s="502">
        <v>37802</v>
      </c>
      <c r="Q24" s="502">
        <v>37894</v>
      </c>
      <c r="R24" s="502">
        <v>37986</v>
      </c>
      <c r="S24" s="502">
        <v>38077</v>
      </c>
      <c r="T24" s="502">
        <v>38168</v>
      </c>
      <c r="U24" s="502">
        <v>38260</v>
      </c>
      <c r="V24" s="502">
        <v>38352</v>
      </c>
      <c r="W24" s="502">
        <v>38442</v>
      </c>
      <c r="X24" s="502">
        <v>38533</v>
      </c>
      <c r="Y24" s="502">
        <v>38625</v>
      </c>
      <c r="Z24" s="502">
        <v>38717</v>
      </c>
      <c r="AA24" s="502">
        <v>38807</v>
      </c>
      <c r="AB24" s="502">
        <v>38898</v>
      </c>
      <c r="AC24" s="502">
        <v>38990</v>
      </c>
      <c r="AD24" s="502">
        <v>39082</v>
      </c>
      <c r="AE24" s="501">
        <v>39172</v>
      </c>
      <c r="AF24" s="501">
        <v>39263</v>
      </c>
      <c r="AG24" s="501">
        <v>39355</v>
      </c>
      <c r="AH24" s="501">
        <v>39447</v>
      </c>
      <c r="AI24" s="502">
        <v>39538</v>
      </c>
      <c r="AJ24" s="502">
        <v>39629</v>
      </c>
      <c r="AK24" s="502">
        <v>39721</v>
      </c>
      <c r="AL24" s="502">
        <v>39813</v>
      </c>
      <c r="AM24" s="502">
        <v>39903</v>
      </c>
      <c r="AN24" s="502">
        <v>39994</v>
      </c>
      <c r="AO24" s="502">
        <v>40086</v>
      </c>
      <c r="AP24" s="502">
        <v>40178</v>
      </c>
      <c r="AQ24" s="502">
        <v>40268</v>
      </c>
      <c r="AR24" s="502">
        <v>40359</v>
      </c>
      <c r="AS24" s="502">
        <v>40451</v>
      </c>
      <c r="AT24" s="502">
        <v>40543</v>
      </c>
      <c r="AU24" s="502">
        <v>40633</v>
      </c>
      <c r="AV24" s="502">
        <v>40724</v>
      </c>
      <c r="AW24" s="502">
        <v>40816</v>
      </c>
      <c r="AX24" s="502">
        <v>40908</v>
      </c>
      <c r="AY24" s="502">
        <v>40999</v>
      </c>
      <c r="AZ24" s="502">
        <v>41090</v>
      </c>
      <c r="BA24" s="502">
        <v>41182</v>
      </c>
      <c r="BB24" s="502">
        <v>41274</v>
      </c>
      <c r="BC24" s="502">
        <v>41364</v>
      </c>
      <c r="BD24" s="502">
        <v>41455</v>
      </c>
      <c r="BE24" s="502">
        <v>41547</v>
      </c>
      <c r="BF24" s="502">
        <v>41639</v>
      </c>
      <c r="BG24" s="502">
        <v>41729</v>
      </c>
      <c r="BH24" s="502">
        <v>41820</v>
      </c>
      <c r="BI24" s="502">
        <v>41912</v>
      </c>
      <c r="BJ24" s="502">
        <v>42004</v>
      </c>
      <c r="BK24" s="502">
        <v>42094</v>
      </c>
      <c r="BL24" s="502">
        <v>42185</v>
      </c>
      <c r="BM24" s="502">
        <v>42277</v>
      </c>
      <c r="BN24" s="502">
        <v>42369</v>
      </c>
      <c r="BO24" s="502">
        <v>42460</v>
      </c>
      <c r="BP24" s="502">
        <v>42551</v>
      </c>
      <c r="BQ24" s="502">
        <v>42643</v>
      </c>
      <c r="BR24" s="502">
        <v>42735</v>
      </c>
      <c r="BS24" s="502">
        <v>42825</v>
      </c>
      <c r="BT24" s="502">
        <v>42916</v>
      </c>
      <c r="BU24" s="502">
        <v>43008</v>
      </c>
      <c r="BV24" s="502">
        <v>43100</v>
      </c>
      <c r="BW24" s="502">
        <v>43190</v>
      </c>
      <c r="BX24" s="502">
        <v>43281</v>
      </c>
      <c r="BY24" s="502">
        <v>43373</v>
      </c>
      <c r="BZ24" s="502">
        <v>43465</v>
      </c>
      <c r="CA24" s="502">
        <v>43555</v>
      </c>
      <c r="CB24" s="502">
        <v>43646</v>
      </c>
      <c r="CC24" s="502">
        <v>43738</v>
      </c>
      <c r="CD24" s="502">
        <v>43830</v>
      </c>
      <c r="CE24" s="502">
        <v>43921</v>
      </c>
      <c r="CF24" s="502">
        <v>44012</v>
      </c>
      <c r="CG24" s="502">
        <v>44104</v>
      </c>
      <c r="CH24" s="502">
        <v>44196</v>
      </c>
      <c r="CI24" s="502">
        <v>44286</v>
      </c>
      <c r="CJ24" s="502">
        <v>44377</v>
      </c>
      <c r="CK24" s="502">
        <v>44469</v>
      </c>
      <c r="CL24" s="502">
        <v>44561</v>
      </c>
      <c r="CM24" s="502">
        <v>44651</v>
      </c>
      <c r="CN24" s="502">
        <v>44742</v>
      </c>
      <c r="CO24" s="502">
        <v>44834</v>
      </c>
      <c r="CP24" s="502">
        <v>44926</v>
      </c>
      <c r="CQ24" s="502">
        <v>45016</v>
      </c>
      <c r="CR24" s="502">
        <v>45107</v>
      </c>
      <c r="CS24" s="502">
        <v>45199</v>
      </c>
    </row>
    <row r="25" spans="1:97" x14ac:dyDescent="0.2">
      <c r="A25" s="498" t="s">
        <v>474</v>
      </c>
      <c r="B25" s="502">
        <v>36525</v>
      </c>
      <c r="C25" s="502">
        <v>36616</v>
      </c>
      <c r="D25" s="502">
        <v>36707</v>
      </c>
      <c r="E25" s="502">
        <v>36799</v>
      </c>
      <c r="F25" s="502">
        <v>36891</v>
      </c>
      <c r="G25" s="502">
        <v>36981</v>
      </c>
      <c r="H25" s="502">
        <v>37072</v>
      </c>
      <c r="I25" s="502">
        <v>37164</v>
      </c>
      <c r="J25" s="502">
        <v>37256</v>
      </c>
      <c r="K25" s="502">
        <v>37346</v>
      </c>
      <c r="L25" s="502">
        <v>37437</v>
      </c>
      <c r="M25" s="502">
        <v>37529</v>
      </c>
      <c r="N25" s="502">
        <v>37621</v>
      </c>
      <c r="O25" s="502">
        <v>37711</v>
      </c>
      <c r="P25" s="502">
        <v>37802</v>
      </c>
      <c r="Q25" s="502">
        <v>37894</v>
      </c>
      <c r="R25" s="502">
        <v>37986</v>
      </c>
      <c r="S25" s="502">
        <v>38077</v>
      </c>
      <c r="T25" s="502">
        <v>38168</v>
      </c>
      <c r="U25" s="502">
        <v>38260</v>
      </c>
      <c r="V25" s="502">
        <v>38352</v>
      </c>
      <c r="W25" s="502">
        <v>38442</v>
      </c>
      <c r="X25" s="502">
        <v>38533</v>
      </c>
      <c r="Y25" s="502">
        <v>38625</v>
      </c>
      <c r="Z25" s="502">
        <v>38717</v>
      </c>
      <c r="AA25" s="502">
        <v>38807</v>
      </c>
      <c r="AB25" s="502">
        <v>38898</v>
      </c>
      <c r="AC25" s="502">
        <v>38990</v>
      </c>
      <c r="AD25" s="502">
        <v>39082</v>
      </c>
      <c r="AE25" s="501">
        <v>39172</v>
      </c>
      <c r="AF25" s="501">
        <v>39263</v>
      </c>
      <c r="AG25" s="501">
        <v>39355</v>
      </c>
      <c r="AH25" s="501">
        <v>39447</v>
      </c>
      <c r="AI25" s="502">
        <v>39538</v>
      </c>
      <c r="AJ25" s="502">
        <v>39629</v>
      </c>
      <c r="AK25" s="502">
        <v>39721</v>
      </c>
      <c r="AL25" s="502">
        <v>39813</v>
      </c>
      <c r="AM25" s="502">
        <v>39903</v>
      </c>
      <c r="AN25" s="502">
        <v>39994</v>
      </c>
      <c r="AO25" s="502">
        <v>40086</v>
      </c>
      <c r="AP25" s="502">
        <v>40178</v>
      </c>
      <c r="AQ25" s="502">
        <v>40268</v>
      </c>
      <c r="AR25" s="502">
        <v>40359</v>
      </c>
      <c r="AS25" s="502">
        <v>40451</v>
      </c>
      <c r="AT25" s="502">
        <v>40543</v>
      </c>
      <c r="AU25" s="502">
        <v>40633</v>
      </c>
      <c r="AV25" s="502">
        <v>40724</v>
      </c>
      <c r="AW25" s="502">
        <v>40816</v>
      </c>
      <c r="AX25" s="502">
        <v>40908</v>
      </c>
      <c r="AY25" s="502">
        <v>40999</v>
      </c>
      <c r="AZ25" s="502">
        <v>41090</v>
      </c>
      <c r="BA25" s="502">
        <v>41182</v>
      </c>
      <c r="BB25" s="502">
        <v>41274</v>
      </c>
      <c r="BC25" s="502">
        <v>41364</v>
      </c>
      <c r="BD25" s="502">
        <v>41455</v>
      </c>
      <c r="BE25" s="502">
        <v>41547</v>
      </c>
      <c r="BF25" s="502">
        <v>41639</v>
      </c>
      <c r="BG25" s="502">
        <v>41729</v>
      </c>
      <c r="BH25" s="502">
        <v>41820</v>
      </c>
      <c r="BI25" s="502">
        <v>41912</v>
      </c>
      <c r="BJ25" s="502">
        <v>42004</v>
      </c>
      <c r="BK25" s="502">
        <v>42094</v>
      </c>
      <c r="BL25" s="502">
        <v>42185</v>
      </c>
      <c r="BM25" s="502">
        <v>42277</v>
      </c>
      <c r="BN25" s="502">
        <v>42369</v>
      </c>
      <c r="BO25" s="502">
        <v>42460</v>
      </c>
      <c r="BP25" s="502">
        <v>42551</v>
      </c>
      <c r="BQ25" s="502">
        <v>42643</v>
      </c>
      <c r="BR25" s="502">
        <v>42735</v>
      </c>
      <c r="BS25" s="502">
        <v>42825</v>
      </c>
      <c r="BT25" s="502">
        <v>42916</v>
      </c>
      <c r="BU25" s="502">
        <v>43008</v>
      </c>
      <c r="BV25" s="502">
        <v>43100</v>
      </c>
      <c r="BW25" s="502">
        <v>43190</v>
      </c>
      <c r="BX25" s="502">
        <v>43281</v>
      </c>
      <c r="BY25" s="502">
        <v>43373</v>
      </c>
      <c r="BZ25" s="502">
        <v>43465</v>
      </c>
      <c r="CA25" s="502">
        <v>43555</v>
      </c>
      <c r="CB25" s="502">
        <v>43646</v>
      </c>
      <c r="CC25" s="502">
        <v>43738</v>
      </c>
      <c r="CD25" s="502">
        <v>43830</v>
      </c>
      <c r="CE25" s="502">
        <v>43921</v>
      </c>
      <c r="CF25" s="502">
        <v>44012</v>
      </c>
      <c r="CG25" s="502">
        <v>44104</v>
      </c>
      <c r="CH25" s="502">
        <v>44196</v>
      </c>
      <c r="CI25" s="502">
        <v>44286</v>
      </c>
      <c r="CJ25" s="502">
        <v>44377</v>
      </c>
      <c r="CK25" s="502">
        <v>44469</v>
      </c>
      <c r="CL25" s="502">
        <v>44561</v>
      </c>
      <c r="CM25" s="502">
        <v>44651</v>
      </c>
      <c r="CN25" s="502">
        <v>44742</v>
      </c>
      <c r="CO25" s="502">
        <v>44834</v>
      </c>
      <c r="CP25" s="502">
        <v>44926</v>
      </c>
      <c r="CQ25" s="502">
        <v>45016</v>
      </c>
      <c r="CR25" s="502">
        <v>45107</v>
      </c>
      <c r="CS25" s="502">
        <v>45199</v>
      </c>
    </row>
    <row r="26" spans="1:97" x14ac:dyDescent="0.2">
      <c r="A26" s="498" t="s">
        <v>476</v>
      </c>
      <c r="B26" s="502">
        <v>36525</v>
      </c>
      <c r="C26" s="502">
        <v>36616</v>
      </c>
      <c r="D26" s="502">
        <v>36707</v>
      </c>
      <c r="E26" s="502">
        <v>36799</v>
      </c>
      <c r="F26" s="502">
        <v>36891</v>
      </c>
      <c r="G26" s="502">
        <v>36981</v>
      </c>
      <c r="H26" s="502">
        <v>37072</v>
      </c>
      <c r="I26" s="502">
        <v>37164</v>
      </c>
      <c r="J26" s="502">
        <v>37256</v>
      </c>
      <c r="K26" s="502">
        <v>37346</v>
      </c>
      <c r="L26" s="502">
        <v>37437</v>
      </c>
      <c r="M26" s="502">
        <v>37529</v>
      </c>
      <c r="N26" s="502">
        <v>37621</v>
      </c>
      <c r="O26" s="502">
        <v>37711</v>
      </c>
      <c r="P26" s="502">
        <v>37802</v>
      </c>
      <c r="Q26" s="502">
        <v>37894</v>
      </c>
      <c r="R26" s="502">
        <v>37986</v>
      </c>
      <c r="S26" s="502">
        <v>38077</v>
      </c>
      <c r="T26" s="502">
        <v>38168</v>
      </c>
      <c r="U26" s="502">
        <v>38260</v>
      </c>
      <c r="V26" s="502">
        <v>38352</v>
      </c>
      <c r="W26" s="502">
        <v>38442</v>
      </c>
      <c r="X26" s="502">
        <v>38533</v>
      </c>
      <c r="Y26" s="502">
        <v>38625</v>
      </c>
      <c r="Z26" s="502">
        <v>38717</v>
      </c>
      <c r="AA26" s="502">
        <v>38807</v>
      </c>
      <c r="AB26" s="502">
        <v>38898</v>
      </c>
      <c r="AC26" s="502">
        <v>38990</v>
      </c>
      <c r="AD26" s="502">
        <v>39082</v>
      </c>
      <c r="AE26" s="501">
        <v>39172</v>
      </c>
      <c r="AF26" s="501">
        <v>39263</v>
      </c>
      <c r="AG26" s="501">
        <v>39355</v>
      </c>
      <c r="AH26" s="501">
        <v>39447</v>
      </c>
      <c r="AI26" s="502">
        <v>39538</v>
      </c>
      <c r="AJ26" s="502">
        <v>39629</v>
      </c>
      <c r="AK26" s="502">
        <v>39721</v>
      </c>
      <c r="AL26" s="502">
        <v>39813</v>
      </c>
      <c r="AM26" s="502">
        <v>39903</v>
      </c>
      <c r="AN26" s="502">
        <v>39994</v>
      </c>
      <c r="AO26" s="502">
        <v>40086</v>
      </c>
      <c r="AP26" s="502">
        <v>40178</v>
      </c>
      <c r="AQ26" s="502">
        <v>40268</v>
      </c>
      <c r="AR26" s="502">
        <v>40359</v>
      </c>
      <c r="AS26" s="502">
        <v>40451</v>
      </c>
      <c r="AT26" s="502">
        <v>40543</v>
      </c>
      <c r="AU26" s="502">
        <v>40633</v>
      </c>
      <c r="AV26" s="502">
        <v>40724</v>
      </c>
      <c r="AW26" s="502">
        <v>40816</v>
      </c>
      <c r="AX26" s="502">
        <v>40908</v>
      </c>
      <c r="AY26" s="502">
        <v>40999</v>
      </c>
      <c r="AZ26" s="502">
        <v>41090</v>
      </c>
      <c r="BA26" s="502">
        <v>41182</v>
      </c>
      <c r="BB26" s="502">
        <v>41274</v>
      </c>
      <c r="BC26" s="502">
        <v>41364</v>
      </c>
      <c r="BD26" s="502">
        <v>41455</v>
      </c>
      <c r="BE26" s="502">
        <v>41547</v>
      </c>
      <c r="BF26" s="502">
        <v>41639</v>
      </c>
      <c r="BG26" s="502">
        <v>41729</v>
      </c>
      <c r="BH26" s="502">
        <v>41820</v>
      </c>
      <c r="BI26" s="502">
        <v>41912</v>
      </c>
      <c r="BJ26" s="502">
        <v>42004</v>
      </c>
      <c r="BK26" s="502">
        <v>42094</v>
      </c>
      <c r="BL26" s="502">
        <v>42185</v>
      </c>
      <c r="BM26" s="502">
        <v>42277</v>
      </c>
      <c r="BN26" s="502">
        <v>42369</v>
      </c>
      <c r="BO26" s="502">
        <v>42460</v>
      </c>
      <c r="BP26" s="502">
        <v>42551</v>
      </c>
      <c r="BQ26" s="502">
        <v>42643</v>
      </c>
      <c r="BR26" s="502">
        <v>42735</v>
      </c>
      <c r="BS26" s="502">
        <v>42825</v>
      </c>
      <c r="BT26" s="502">
        <v>42916</v>
      </c>
      <c r="BU26" s="502">
        <v>43008</v>
      </c>
      <c r="BV26" s="502">
        <v>43100</v>
      </c>
      <c r="BW26" s="502">
        <v>43190</v>
      </c>
      <c r="BX26" s="502">
        <v>43281</v>
      </c>
      <c r="BY26" s="502">
        <v>43373</v>
      </c>
      <c r="BZ26" s="502">
        <v>43465</v>
      </c>
      <c r="CA26" s="502">
        <v>43555</v>
      </c>
      <c r="CB26" s="502">
        <v>43646</v>
      </c>
      <c r="CC26" s="502">
        <v>43738</v>
      </c>
      <c r="CD26" s="502">
        <v>43830</v>
      </c>
      <c r="CE26" s="502">
        <v>43921</v>
      </c>
      <c r="CF26" s="502">
        <v>44012</v>
      </c>
      <c r="CG26" s="502">
        <v>44104</v>
      </c>
      <c r="CH26" s="502">
        <v>44196</v>
      </c>
      <c r="CI26" s="502">
        <v>44286</v>
      </c>
      <c r="CJ26" s="502">
        <v>44377</v>
      </c>
      <c r="CK26" s="502">
        <v>44469</v>
      </c>
      <c r="CL26" s="502">
        <v>44561</v>
      </c>
      <c r="CM26" s="502">
        <v>44651</v>
      </c>
      <c r="CN26" s="502">
        <v>44742</v>
      </c>
      <c r="CO26" s="502">
        <v>44834</v>
      </c>
      <c r="CP26" s="502">
        <v>44926</v>
      </c>
      <c r="CQ26" s="502">
        <v>45016</v>
      </c>
      <c r="CR26" s="502">
        <v>45107</v>
      </c>
      <c r="CS26" s="502">
        <v>45199</v>
      </c>
    </row>
    <row r="27" spans="1:97" x14ac:dyDescent="0.2">
      <c r="A27" s="506" t="s">
        <v>118</v>
      </c>
      <c r="B27" s="502">
        <v>36526</v>
      </c>
      <c r="C27" s="502">
        <v>36617</v>
      </c>
      <c r="D27" s="502">
        <v>36708</v>
      </c>
      <c r="E27" s="502">
        <v>36800</v>
      </c>
      <c r="F27" s="502">
        <v>36892</v>
      </c>
      <c r="G27" s="502">
        <v>36982</v>
      </c>
      <c r="H27" s="502">
        <v>37073</v>
      </c>
      <c r="I27" s="502">
        <v>37165</v>
      </c>
      <c r="J27" s="502">
        <v>37257</v>
      </c>
      <c r="K27" s="502">
        <v>37347</v>
      </c>
      <c r="L27" s="502">
        <v>37438</v>
      </c>
      <c r="M27" s="502">
        <v>37530</v>
      </c>
      <c r="N27" s="502">
        <v>37622</v>
      </c>
      <c r="O27" s="502">
        <v>37712</v>
      </c>
      <c r="P27" s="502">
        <v>37803</v>
      </c>
      <c r="Q27" s="502">
        <v>37895</v>
      </c>
      <c r="R27" s="502">
        <v>37987</v>
      </c>
      <c r="S27" s="502">
        <v>38078</v>
      </c>
      <c r="T27" s="502">
        <v>38169</v>
      </c>
      <c r="U27" s="502">
        <v>38261</v>
      </c>
      <c r="V27" s="502">
        <v>38353</v>
      </c>
      <c r="W27" s="502">
        <v>38443</v>
      </c>
      <c r="X27" s="502">
        <v>38534</v>
      </c>
      <c r="Y27" s="502">
        <v>38626</v>
      </c>
      <c r="Z27" s="502">
        <v>38718</v>
      </c>
      <c r="AA27" s="502">
        <v>38808</v>
      </c>
      <c r="AB27" s="502">
        <v>38899</v>
      </c>
      <c r="AC27" s="502">
        <v>38991</v>
      </c>
      <c r="AD27" s="502">
        <v>39083</v>
      </c>
      <c r="AE27" s="501">
        <v>39173</v>
      </c>
      <c r="AF27" s="501">
        <v>39264</v>
      </c>
      <c r="AG27" s="501">
        <v>39356</v>
      </c>
      <c r="AH27" s="501">
        <v>39448</v>
      </c>
      <c r="AI27" s="502">
        <v>39539</v>
      </c>
      <c r="AJ27" s="502">
        <v>39630</v>
      </c>
      <c r="AK27" s="502">
        <v>39722</v>
      </c>
      <c r="AL27" s="502">
        <v>39814</v>
      </c>
      <c r="AM27" s="502">
        <v>39904</v>
      </c>
      <c r="AN27" s="502">
        <v>39995</v>
      </c>
      <c r="AO27" s="502">
        <v>40087</v>
      </c>
      <c r="AP27" s="502">
        <v>40179</v>
      </c>
      <c r="AQ27" s="502">
        <v>40269</v>
      </c>
      <c r="AR27" s="502">
        <v>40360</v>
      </c>
      <c r="AS27" s="502">
        <v>40452</v>
      </c>
      <c r="AT27" s="502">
        <v>40544</v>
      </c>
      <c r="AU27" s="502">
        <v>40634</v>
      </c>
      <c r="AV27" s="502">
        <v>40725</v>
      </c>
      <c r="AW27" s="502">
        <v>40817</v>
      </c>
      <c r="AX27" s="502">
        <v>40909</v>
      </c>
      <c r="AY27" s="502">
        <v>41000</v>
      </c>
      <c r="AZ27" s="502">
        <v>41091</v>
      </c>
      <c r="BA27" s="502">
        <v>41183</v>
      </c>
      <c r="BB27" s="502">
        <v>41275</v>
      </c>
      <c r="BC27" s="502">
        <v>41365</v>
      </c>
      <c r="BD27" s="502">
        <v>41456</v>
      </c>
      <c r="BE27" s="502">
        <v>41548</v>
      </c>
      <c r="BF27" s="502">
        <v>41640</v>
      </c>
      <c r="BG27" s="502">
        <v>41730</v>
      </c>
      <c r="BH27" s="502">
        <v>41821</v>
      </c>
      <c r="BI27" s="502">
        <v>41913</v>
      </c>
      <c r="BJ27" s="502">
        <v>42005</v>
      </c>
      <c r="BK27" s="502">
        <v>42095</v>
      </c>
      <c r="BL27" s="502">
        <v>42186</v>
      </c>
      <c r="BM27" s="502">
        <v>42278</v>
      </c>
      <c r="BN27" s="502">
        <v>42370</v>
      </c>
      <c r="BO27" s="502">
        <v>42461</v>
      </c>
      <c r="BP27" s="502">
        <v>42552</v>
      </c>
      <c r="BQ27" s="502">
        <v>42644</v>
      </c>
      <c r="BR27" s="502">
        <v>42736</v>
      </c>
      <c r="BS27" s="502">
        <v>42826</v>
      </c>
      <c r="BT27" s="502">
        <v>42917</v>
      </c>
      <c r="BU27" s="502">
        <v>43009</v>
      </c>
      <c r="BV27" s="502">
        <v>43101</v>
      </c>
      <c r="BW27" s="502">
        <v>43191</v>
      </c>
      <c r="BX27" s="502">
        <v>43282</v>
      </c>
      <c r="BY27" s="502">
        <v>43374</v>
      </c>
      <c r="BZ27" s="502">
        <v>43466</v>
      </c>
      <c r="CA27" s="502">
        <v>43556</v>
      </c>
      <c r="CB27" s="502">
        <v>43647</v>
      </c>
      <c r="CC27" s="502">
        <v>43739</v>
      </c>
      <c r="CD27" s="502">
        <v>43831</v>
      </c>
      <c r="CE27" s="502">
        <v>43922</v>
      </c>
      <c r="CF27" s="502">
        <v>44013</v>
      </c>
      <c r="CG27" s="502">
        <v>44105</v>
      </c>
      <c r="CH27" s="502">
        <v>44197</v>
      </c>
      <c r="CI27" s="502">
        <v>44287</v>
      </c>
      <c r="CJ27" s="502">
        <v>44378</v>
      </c>
      <c r="CK27" s="502">
        <v>44470</v>
      </c>
      <c r="CL27" s="502">
        <v>44562</v>
      </c>
      <c r="CM27" s="502">
        <v>44652</v>
      </c>
      <c r="CN27" s="502">
        <v>44743</v>
      </c>
      <c r="CO27" s="502">
        <v>44835</v>
      </c>
      <c r="CP27" s="502">
        <v>44927</v>
      </c>
      <c r="CQ27" s="502">
        <v>45017</v>
      </c>
      <c r="CR27" s="502">
        <v>45108</v>
      </c>
      <c r="CS27" s="502">
        <v>45200</v>
      </c>
    </row>
    <row r="28" spans="1:97" x14ac:dyDescent="0.2">
      <c r="A28" s="506" t="s">
        <v>119</v>
      </c>
      <c r="B28" s="502">
        <v>36526</v>
      </c>
      <c r="C28" s="502">
        <v>36617</v>
      </c>
      <c r="D28" s="502">
        <v>36708</v>
      </c>
      <c r="E28" s="502">
        <v>36800</v>
      </c>
      <c r="F28" s="502">
        <v>36892</v>
      </c>
      <c r="G28" s="502">
        <v>36982</v>
      </c>
      <c r="H28" s="502">
        <v>37073</v>
      </c>
      <c r="I28" s="502">
        <v>37165</v>
      </c>
      <c r="J28" s="502">
        <v>37257</v>
      </c>
      <c r="K28" s="502">
        <v>37347</v>
      </c>
      <c r="L28" s="502">
        <v>37438</v>
      </c>
      <c r="M28" s="502">
        <v>37530</v>
      </c>
      <c r="N28" s="502">
        <v>37622</v>
      </c>
      <c r="O28" s="502">
        <v>37712</v>
      </c>
      <c r="P28" s="502">
        <v>37803</v>
      </c>
      <c r="Q28" s="502">
        <v>37895</v>
      </c>
      <c r="R28" s="502">
        <v>37987</v>
      </c>
      <c r="S28" s="502">
        <v>38078</v>
      </c>
      <c r="T28" s="502">
        <v>38169</v>
      </c>
      <c r="U28" s="502">
        <v>38261</v>
      </c>
      <c r="V28" s="502">
        <v>38353</v>
      </c>
      <c r="W28" s="502">
        <v>38443</v>
      </c>
      <c r="X28" s="502">
        <v>38534</v>
      </c>
      <c r="Y28" s="502">
        <v>38626</v>
      </c>
      <c r="Z28" s="502">
        <v>38718</v>
      </c>
      <c r="AA28" s="502">
        <v>38808</v>
      </c>
      <c r="AB28" s="502">
        <v>38899</v>
      </c>
      <c r="AC28" s="502">
        <v>38991</v>
      </c>
      <c r="AD28" s="502">
        <v>39083</v>
      </c>
      <c r="AE28" s="501">
        <v>39173</v>
      </c>
      <c r="AF28" s="501">
        <v>39264</v>
      </c>
      <c r="AG28" s="501">
        <v>39356</v>
      </c>
      <c r="AH28" s="501">
        <v>39448</v>
      </c>
      <c r="AI28" s="502">
        <v>39539</v>
      </c>
      <c r="AJ28" s="502">
        <v>39630</v>
      </c>
      <c r="AK28" s="502">
        <v>39722</v>
      </c>
      <c r="AL28" s="502">
        <v>39814</v>
      </c>
      <c r="AM28" s="502">
        <v>39904</v>
      </c>
      <c r="AN28" s="502">
        <v>39995</v>
      </c>
      <c r="AO28" s="502">
        <v>40087</v>
      </c>
      <c r="AP28" s="502">
        <v>40179</v>
      </c>
      <c r="AQ28" s="502">
        <v>40269</v>
      </c>
      <c r="AR28" s="502">
        <v>40360</v>
      </c>
      <c r="AS28" s="502">
        <v>40452</v>
      </c>
      <c r="AT28" s="502">
        <v>40544</v>
      </c>
      <c r="AU28" s="502">
        <v>40634</v>
      </c>
      <c r="AV28" s="502">
        <v>40725</v>
      </c>
      <c r="AW28" s="502">
        <v>40817</v>
      </c>
      <c r="AX28" s="502">
        <v>40909</v>
      </c>
      <c r="AY28" s="502">
        <v>41000</v>
      </c>
      <c r="AZ28" s="502">
        <v>41091</v>
      </c>
      <c r="BA28" s="502">
        <v>41183</v>
      </c>
      <c r="BB28" s="502">
        <v>41275</v>
      </c>
      <c r="BC28" s="502">
        <v>41365</v>
      </c>
      <c r="BD28" s="502">
        <v>41456</v>
      </c>
      <c r="BE28" s="502">
        <v>41548</v>
      </c>
      <c r="BF28" s="502">
        <v>41640</v>
      </c>
      <c r="BG28" s="502">
        <v>41730</v>
      </c>
      <c r="BH28" s="502">
        <v>41821</v>
      </c>
      <c r="BI28" s="502">
        <v>41913</v>
      </c>
      <c r="BJ28" s="502">
        <v>42005</v>
      </c>
      <c r="BK28" s="502">
        <v>42095</v>
      </c>
      <c r="BL28" s="502">
        <v>42186</v>
      </c>
      <c r="BM28" s="502">
        <v>42278</v>
      </c>
      <c r="BN28" s="502">
        <v>42370</v>
      </c>
      <c r="BO28" s="502">
        <v>42461</v>
      </c>
      <c r="BP28" s="502">
        <v>42552</v>
      </c>
      <c r="BQ28" s="502">
        <v>42644</v>
      </c>
      <c r="BR28" s="502">
        <v>42736</v>
      </c>
      <c r="BS28" s="502">
        <v>42826</v>
      </c>
      <c r="BT28" s="502">
        <v>42917</v>
      </c>
      <c r="BU28" s="502">
        <v>43009</v>
      </c>
      <c r="BV28" s="502">
        <v>43101</v>
      </c>
      <c r="BW28" s="502">
        <v>43191</v>
      </c>
      <c r="BX28" s="502">
        <v>43282</v>
      </c>
      <c r="BY28" s="502">
        <v>43374</v>
      </c>
      <c r="BZ28" s="502">
        <v>43466</v>
      </c>
      <c r="CA28" s="502">
        <v>43556</v>
      </c>
      <c r="CB28" s="502">
        <v>43647</v>
      </c>
      <c r="CC28" s="502">
        <v>43739</v>
      </c>
      <c r="CD28" s="502">
        <v>43831</v>
      </c>
      <c r="CE28" s="502">
        <v>43922</v>
      </c>
      <c r="CF28" s="502">
        <v>44013</v>
      </c>
      <c r="CG28" s="502">
        <v>44105</v>
      </c>
      <c r="CH28" s="502">
        <v>44197</v>
      </c>
      <c r="CI28" s="502">
        <v>44287</v>
      </c>
      <c r="CJ28" s="502">
        <v>44378</v>
      </c>
      <c r="CK28" s="502">
        <v>44470</v>
      </c>
      <c r="CL28" s="502">
        <v>44562</v>
      </c>
      <c r="CM28" s="502">
        <v>44652</v>
      </c>
      <c r="CN28" s="502">
        <v>44743</v>
      </c>
      <c r="CO28" s="502">
        <v>44835</v>
      </c>
      <c r="CP28" s="502">
        <v>44927</v>
      </c>
      <c r="CQ28" s="502">
        <v>45017</v>
      </c>
      <c r="CR28" s="502">
        <v>45108</v>
      </c>
      <c r="CS28" s="502">
        <v>45200</v>
      </c>
    </row>
    <row r="29" spans="1:97" x14ac:dyDescent="0.2">
      <c r="A29" s="506" t="s">
        <v>559</v>
      </c>
      <c r="B29" s="502">
        <v>36525</v>
      </c>
      <c r="C29" s="502">
        <v>36616</v>
      </c>
      <c r="D29" s="502">
        <v>36707</v>
      </c>
      <c r="E29" s="502">
        <v>36799</v>
      </c>
      <c r="F29" s="502">
        <v>36891</v>
      </c>
      <c r="G29" s="502">
        <v>36981</v>
      </c>
      <c r="H29" s="502">
        <v>37072</v>
      </c>
      <c r="I29" s="502">
        <v>37164</v>
      </c>
      <c r="J29" s="502">
        <v>37256</v>
      </c>
      <c r="K29" s="502">
        <v>37346</v>
      </c>
      <c r="L29" s="502">
        <v>37437</v>
      </c>
      <c r="M29" s="502">
        <v>37529</v>
      </c>
      <c r="N29" s="502">
        <v>37621</v>
      </c>
      <c r="O29" s="502">
        <v>37711</v>
      </c>
      <c r="P29" s="502">
        <v>37802</v>
      </c>
      <c r="Q29" s="502">
        <v>37894</v>
      </c>
      <c r="R29" s="502">
        <v>37986</v>
      </c>
      <c r="S29" s="502">
        <v>38077</v>
      </c>
      <c r="T29" s="502">
        <v>38168</v>
      </c>
      <c r="U29" s="502">
        <v>38260</v>
      </c>
      <c r="V29" s="502">
        <v>38352</v>
      </c>
      <c r="W29" s="502">
        <v>38442</v>
      </c>
      <c r="X29" s="502">
        <v>38533</v>
      </c>
      <c r="Y29" s="502">
        <v>38625</v>
      </c>
      <c r="Z29" s="502">
        <v>38717</v>
      </c>
      <c r="AA29" s="502">
        <v>38807</v>
      </c>
      <c r="AB29" s="502">
        <v>38898</v>
      </c>
      <c r="AC29" s="502">
        <v>38990</v>
      </c>
      <c r="AD29" s="502">
        <v>39082</v>
      </c>
      <c r="AE29" s="501">
        <v>39172</v>
      </c>
      <c r="AF29" s="501">
        <v>39263</v>
      </c>
      <c r="AG29" s="501">
        <v>39355</v>
      </c>
      <c r="AH29" s="501">
        <v>39447</v>
      </c>
      <c r="AI29" s="502">
        <v>39538</v>
      </c>
      <c r="AJ29" s="502">
        <v>39629</v>
      </c>
      <c r="AK29" s="502">
        <v>39721</v>
      </c>
      <c r="AL29" s="502">
        <v>39813</v>
      </c>
      <c r="AM29" s="502">
        <v>39903</v>
      </c>
      <c r="AN29" s="502">
        <v>39994</v>
      </c>
      <c r="AO29" s="502">
        <v>40086</v>
      </c>
      <c r="AP29" s="502">
        <v>40178</v>
      </c>
      <c r="AQ29" s="502">
        <v>40268</v>
      </c>
      <c r="AR29" s="502">
        <v>40359</v>
      </c>
      <c r="AS29" s="502">
        <v>40451</v>
      </c>
      <c r="AT29" s="502">
        <v>40543</v>
      </c>
      <c r="AU29" s="502">
        <v>40633</v>
      </c>
      <c r="AV29" s="502">
        <v>40724</v>
      </c>
      <c r="AW29" s="502">
        <v>40816</v>
      </c>
      <c r="AX29" s="502">
        <v>40908</v>
      </c>
      <c r="AY29" s="502">
        <v>40999</v>
      </c>
      <c r="AZ29" s="502">
        <v>41090</v>
      </c>
      <c r="BA29" s="502">
        <v>41182</v>
      </c>
      <c r="BB29" s="502">
        <v>41274</v>
      </c>
      <c r="BC29" s="502">
        <v>41364</v>
      </c>
      <c r="BD29" s="502">
        <v>41455</v>
      </c>
      <c r="BE29" s="502">
        <v>41547</v>
      </c>
      <c r="BF29" s="502">
        <v>41639</v>
      </c>
      <c r="BG29" s="502">
        <v>41729</v>
      </c>
      <c r="BH29" s="502">
        <v>41820</v>
      </c>
      <c r="BI29" s="502">
        <v>41912</v>
      </c>
      <c r="BJ29" s="502">
        <v>42004</v>
      </c>
      <c r="BK29" s="502">
        <v>42094</v>
      </c>
      <c r="BL29" s="502">
        <v>42185</v>
      </c>
      <c r="BM29" s="502">
        <v>42277</v>
      </c>
      <c r="BN29" s="502">
        <v>42369</v>
      </c>
      <c r="BO29" s="502">
        <v>42460</v>
      </c>
      <c r="BP29" s="502">
        <v>42551</v>
      </c>
      <c r="BQ29" s="502">
        <v>42643</v>
      </c>
      <c r="BR29" s="502">
        <v>42735</v>
      </c>
      <c r="BS29" s="502">
        <v>42825</v>
      </c>
      <c r="BT29" s="502">
        <v>42916</v>
      </c>
      <c r="BU29" s="502">
        <v>43008</v>
      </c>
      <c r="BV29" s="502">
        <v>43100</v>
      </c>
      <c r="BW29" s="502">
        <v>43190</v>
      </c>
      <c r="BX29" s="502">
        <v>43281</v>
      </c>
      <c r="BY29" s="502">
        <v>43373</v>
      </c>
      <c r="BZ29" s="502">
        <v>43465</v>
      </c>
      <c r="CA29" s="502">
        <v>43555</v>
      </c>
      <c r="CB29" s="502">
        <v>43646</v>
      </c>
      <c r="CC29" s="502">
        <v>43738</v>
      </c>
      <c r="CD29" s="502">
        <v>43830</v>
      </c>
      <c r="CE29" s="502">
        <v>43921</v>
      </c>
      <c r="CF29" s="502">
        <v>44012</v>
      </c>
      <c r="CG29" s="502">
        <v>44104</v>
      </c>
      <c r="CH29" s="502">
        <v>44196</v>
      </c>
      <c r="CI29" s="502">
        <v>44286</v>
      </c>
      <c r="CJ29" s="502">
        <v>44377</v>
      </c>
      <c r="CK29" s="502">
        <v>44469</v>
      </c>
      <c r="CL29" s="502">
        <v>44561</v>
      </c>
      <c r="CM29" s="502">
        <v>44651</v>
      </c>
      <c r="CN29" s="502">
        <v>44742</v>
      </c>
      <c r="CO29" s="502">
        <v>44834</v>
      </c>
      <c r="CP29" s="502">
        <v>44926</v>
      </c>
      <c r="CQ29" s="502">
        <v>45016</v>
      </c>
      <c r="CR29" s="502">
        <v>45107</v>
      </c>
      <c r="CS29" s="502">
        <v>45199</v>
      </c>
    </row>
    <row r="30" spans="1:97" x14ac:dyDescent="0.2">
      <c r="A30" s="506" t="s">
        <v>127</v>
      </c>
      <c r="B30" s="502">
        <v>36525</v>
      </c>
      <c r="C30" s="502">
        <v>36616</v>
      </c>
      <c r="D30" s="502">
        <v>36707</v>
      </c>
      <c r="E30" s="502">
        <v>36799</v>
      </c>
      <c r="F30" s="502">
        <v>36891</v>
      </c>
      <c r="G30" s="502">
        <v>36981</v>
      </c>
      <c r="H30" s="502">
        <v>37072</v>
      </c>
      <c r="I30" s="502">
        <v>37164</v>
      </c>
      <c r="J30" s="502">
        <v>37256</v>
      </c>
      <c r="K30" s="502">
        <v>37346</v>
      </c>
      <c r="L30" s="502">
        <v>37437</v>
      </c>
      <c r="M30" s="502">
        <v>37529</v>
      </c>
      <c r="N30" s="502">
        <v>37621</v>
      </c>
      <c r="O30" s="502">
        <v>37711</v>
      </c>
      <c r="P30" s="502">
        <v>37802</v>
      </c>
      <c r="Q30" s="502">
        <v>37894</v>
      </c>
      <c r="R30" s="502">
        <v>37986</v>
      </c>
      <c r="S30" s="502">
        <v>38077</v>
      </c>
      <c r="T30" s="502">
        <v>38168</v>
      </c>
      <c r="U30" s="502">
        <v>38260</v>
      </c>
      <c r="V30" s="502">
        <v>38352</v>
      </c>
      <c r="W30" s="502">
        <v>38442</v>
      </c>
      <c r="X30" s="502">
        <v>38533</v>
      </c>
      <c r="Y30" s="502">
        <v>38625</v>
      </c>
      <c r="Z30" s="502">
        <v>38717</v>
      </c>
      <c r="AA30" s="502">
        <v>38807</v>
      </c>
      <c r="AB30" s="502">
        <v>38898</v>
      </c>
      <c r="AC30" s="502">
        <v>38990</v>
      </c>
      <c r="AD30" s="502">
        <v>39082</v>
      </c>
      <c r="AE30" s="501">
        <v>39172</v>
      </c>
      <c r="AF30" s="501">
        <v>39263</v>
      </c>
      <c r="AG30" s="501">
        <v>39355</v>
      </c>
      <c r="AH30" s="501">
        <v>39447</v>
      </c>
      <c r="AI30" s="502">
        <v>39538</v>
      </c>
      <c r="AJ30" s="502">
        <v>39629</v>
      </c>
      <c r="AK30" s="502">
        <v>39721</v>
      </c>
      <c r="AL30" s="502">
        <v>39813</v>
      </c>
      <c r="AM30" s="502">
        <v>39903</v>
      </c>
      <c r="AN30" s="502">
        <v>39994</v>
      </c>
      <c r="AO30" s="502">
        <v>40086</v>
      </c>
      <c r="AP30" s="502">
        <v>40178</v>
      </c>
      <c r="AQ30" s="502">
        <v>40268</v>
      </c>
      <c r="AR30" s="502">
        <v>40359</v>
      </c>
      <c r="AS30" s="502">
        <v>40451</v>
      </c>
      <c r="AT30" s="502">
        <v>40543</v>
      </c>
      <c r="AU30" s="502">
        <v>40633</v>
      </c>
      <c r="AV30" s="502">
        <v>40724</v>
      </c>
      <c r="AW30" s="502">
        <v>40816</v>
      </c>
      <c r="AX30" s="502">
        <v>40908</v>
      </c>
      <c r="AY30" s="502">
        <v>40999</v>
      </c>
      <c r="AZ30" s="502">
        <v>41090</v>
      </c>
      <c r="BA30" s="502">
        <v>41182</v>
      </c>
      <c r="BB30" s="502">
        <v>41274</v>
      </c>
      <c r="BC30" s="502">
        <v>41364</v>
      </c>
      <c r="BD30" s="502">
        <v>41455</v>
      </c>
      <c r="BE30" s="502">
        <v>41547</v>
      </c>
      <c r="BF30" s="502">
        <v>41639</v>
      </c>
      <c r="BG30" s="502">
        <v>41729</v>
      </c>
      <c r="BH30" s="502">
        <v>41820</v>
      </c>
      <c r="BI30" s="502">
        <v>41912</v>
      </c>
      <c r="BJ30" s="502">
        <v>42004</v>
      </c>
      <c r="BK30" s="502">
        <v>42094</v>
      </c>
      <c r="BL30" s="502">
        <v>42185</v>
      </c>
      <c r="BM30" s="502">
        <v>42277</v>
      </c>
      <c r="BN30" s="502">
        <v>42369</v>
      </c>
      <c r="BO30" s="502">
        <v>42460</v>
      </c>
      <c r="BP30" s="502">
        <v>42551</v>
      </c>
      <c r="BQ30" s="502">
        <v>42643</v>
      </c>
      <c r="BR30" s="502">
        <v>42735</v>
      </c>
      <c r="BS30" s="502">
        <v>42825</v>
      </c>
      <c r="BT30" s="502">
        <v>42916</v>
      </c>
      <c r="BU30" s="502">
        <v>43008</v>
      </c>
      <c r="BV30" s="502">
        <v>43100</v>
      </c>
      <c r="BW30" s="502">
        <v>43190</v>
      </c>
      <c r="BX30" s="502">
        <v>43281</v>
      </c>
      <c r="BY30" s="502">
        <v>43373</v>
      </c>
      <c r="BZ30" s="502">
        <v>43465</v>
      </c>
      <c r="CA30" s="502">
        <v>43555</v>
      </c>
      <c r="CB30" s="502">
        <v>43646</v>
      </c>
      <c r="CC30" s="502">
        <v>43738</v>
      </c>
      <c r="CD30" s="502">
        <v>43830</v>
      </c>
      <c r="CE30" s="502">
        <v>43921</v>
      </c>
      <c r="CF30" s="502">
        <v>44012</v>
      </c>
      <c r="CG30" s="502">
        <v>44104</v>
      </c>
      <c r="CH30" s="502">
        <v>44196</v>
      </c>
      <c r="CI30" s="502">
        <v>44286</v>
      </c>
      <c r="CJ30" s="502">
        <v>44377</v>
      </c>
      <c r="CK30" s="502">
        <v>44469</v>
      </c>
      <c r="CL30" s="502">
        <v>44561</v>
      </c>
      <c r="CM30" s="502">
        <v>44651</v>
      </c>
      <c r="CN30" s="502">
        <v>44742</v>
      </c>
      <c r="CO30" s="502">
        <v>44834</v>
      </c>
      <c r="CP30" s="502">
        <v>44926</v>
      </c>
      <c r="CQ30" s="502">
        <v>45016</v>
      </c>
      <c r="CR30" s="502">
        <v>45107</v>
      </c>
      <c r="CS30" s="502">
        <v>45199</v>
      </c>
    </row>
    <row r="31" spans="1:97" x14ac:dyDescent="0.2">
      <c r="A31" s="506" t="s">
        <v>128</v>
      </c>
      <c r="B31" s="502">
        <v>36525</v>
      </c>
      <c r="C31" s="502">
        <v>36616</v>
      </c>
      <c r="D31" s="502">
        <v>36707</v>
      </c>
      <c r="E31" s="502">
        <v>36799</v>
      </c>
      <c r="F31" s="502">
        <v>36891</v>
      </c>
      <c r="G31" s="502">
        <v>36981</v>
      </c>
      <c r="H31" s="502">
        <v>37072</v>
      </c>
      <c r="I31" s="502">
        <v>37164</v>
      </c>
      <c r="J31" s="502">
        <v>37256</v>
      </c>
      <c r="K31" s="502">
        <v>37346</v>
      </c>
      <c r="L31" s="502">
        <v>37437</v>
      </c>
      <c r="M31" s="502">
        <v>37529</v>
      </c>
      <c r="N31" s="502">
        <v>37621</v>
      </c>
      <c r="O31" s="502">
        <v>37711</v>
      </c>
      <c r="P31" s="502">
        <v>37802</v>
      </c>
      <c r="Q31" s="502">
        <v>37894</v>
      </c>
      <c r="R31" s="502">
        <v>37986</v>
      </c>
      <c r="S31" s="502">
        <v>38077</v>
      </c>
      <c r="T31" s="502">
        <v>38168</v>
      </c>
      <c r="U31" s="502">
        <v>38260</v>
      </c>
      <c r="V31" s="502">
        <v>38352</v>
      </c>
      <c r="W31" s="502">
        <v>38442</v>
      </c>
      <c r="X31" s="502">
        <v>38533</v>
      </c>
      <c r="Y31" s="502">
        <v>38625</v>
      </c>
      <c r="Z31" s="502">
        <v>38717</v>
      </c>
      <c r="AA31" s="502">
        <v>38807</v>
      </c>
      <c r="AB31" s="502">
        <v>38898</v>
      </c>
      <c r="AC31" s="502">
        <v>38990</v>
      </c>
      <c r="AD31" s="502">
        <v>39082</v>
      </c>
      <c r="AE31" s="501">
        <v>39172</v>
      </c>
      <c r="AF31" s="501">
        <v>39263</v>
      </c>
      <c r="AG31" s="501">
        <v>39355</v>
      </c>
      <c r="AH31" s="501">
        <v>39447</v>
      </c>
      <c r="AI31" s="502">
        <v>39538</v>
      </c>
      <c r="AJ31" s="502">
        <v>39629</v>
      </c>
      <c r="AK31" s="502">
        <v>39721</v>
      </c>
      <c r="AL31" s="502">
        <v>39813</v>
      </c>
      <c r="AM31" s="502">
        <v>39903</v>
      </c>
      <c r="AN31" s="502">
        <v>39994</v>
      </c>
      <c r="AO31" s="502">
        <v>40086</v>
      </c>
      <c r="AP31" s="502">
        <v>40178</v>
      </c>
      <c r="AQ31" s="502">
        <v>40268</v>
      </c>
      <c r="AR31" s="502">
        <v>40359</v>
      </c>
      <c r="AS31" s="502">
        <v>40451</v>
      </c>
      <c r="AT31" s="502">
        <v>40543</v>
      </c>
      <c r="AU31" s="502">
        <v>40633</v>
      </c>
      <c r="AV31" s="502">
        <v>40724</v>
      </c>
      <c r="AW31" s="502">
        <v>40816</v>
      </c>
      <c r="AX31" s="502">
        <v>40908</v>
      </c>
      <c r="AY31" s="502">
        <v>40999</v>
      </c>
      <c r="AZ31" s="502">
        <v>41090</v>
      </c>
      <c r="BA31" s="502">
        <v>41182</v>
      </c>
      <c r="BB31" s="502">
        <v>41274</v>
      </c>
      <c r="BC31" s="502">
        <v>41364</v>
      </c>
      <c r="BD31" s="502">
        <v>41455</v>
      </c>
      <c r="BE31" s="502">
        <v>41547</v>
      </c>
      <c r="BF31" s="502">
        <v>41639</v>
      </c>
      <c r="BG31" s="502">
        <v>41729</v>
      </c>
      <c r="BH31" s="502">
        <v>41820</v>
      </c>
      <c r="BI31" s="502">
        <v>41912</v>
      </c>
      <c r="BJ31" s="502">
        <v>42004</v>
      </c>
      <c r="BK31" s="502">
        <v>42094</v>
      </c>
      <c r="BL31" s="502">
        <v>42185</v>
      </c>
      <c r="BM31" s="502">
        <v>42277</v>
      </c>
      <c r="BN31" s="502">
        <v>42369</v>
      </c>
      <c r="BO31" s="502">
        <v>42460</v>
      </c>
      <c r="BP31" s="502">
        <v>42551</v>
      </c>
      <c r="BQ31" s="502">
        <v>42643</v>
      </c>
      <c r="BR31" s="502">
        <v>42735</v>
      </c>
      <c r="BS31" s="502">
        <v>42825</v>
      </c>
      <c r="BT31" s="502">
        <v>42916</v>
      </c>
      <c r="BU31" s="502">
        <v>43008</v>
      </c>
      <c r="BV31" s="502">
        <v>43100</v>
      </c>
      <c r="BW31" s="502">
        <v>43190</v>
      </c>
      <c r="BX31" s="502">
        <v>43281</v>
      </c>
      <c r="BY31" s="502">
        <v>43373</v>
      </c>
      <c r="BZ31" s="502">
        <v>43465</v>
      </c>
      <c r="CA31" s="502">
        <v>43555</v>
      </c>
      <c r="CB31" s="502">
        <v>43646</v>
      </c>
      <c r="CC31" s="502">
        <v>43738</v>
      </c>
      <c r="CD31" s="502">
        <v>43830</v>
      </c>
      <c r="CE31" s="502">
        <v>43921</v>
      </c>
      <c r="CF31" s="502">
        <v>44012</v>
      </c>
      <c r="CG31" s="502">
        <v>44104</v>
      </c>
      <c r="CH31" s="502">
        <v>44196</v>
      </c>
      <c r="CI31" s="502">
        <v>44286</v>
      </c>
      <c r="CJ31" s="502">
        <v>44377</v>
      </c>
      <c r="CK31" s="502">
        <v>44469</v>
      </c>
      <c r="CL31" s="502">
        <v>44561</v>
      </c>
      <c r="CM31" s="502">
        <v>44651</v>
      </c>
      <c r="CN31" s="502">
        <v>44742</v>
      </c>
      <c r="CO31" s="502">
        <v>44834</v>
      </c>
      <c r="CP31" s="502">
        <v>44926</v>
      </c>
      <c r="CQ31" s="502">
        <v>45016</v>
      </c>
      <c r="CR31" s="502">
        <v>45107</v>
      </c>
      <c r="CS31" s="502">
        <v>45199</v>
      </c>
    </row>
    <row r="32" spans="1:97" x14ac:dyDescent="0.2">
      <c r="A32" s="506" t="s">
        <v>129</v>
      </c>
      <c r="B32" s="502">
        <v>36525</v>
      </c>
      <c r="C32" s="502">
        <v>36616</v>
      </c>
      <c r="D32" s="502">
        <v>36707</v>
      </c>
      <c r="E32" s="502">
        <v>36799</v>
      </c>
      <c r="F32" s="502">
        <v>36891</v>
      </c>
      <c r="G32" s="502">
        <v>36981</v>
      </c>
      <c r="H32" s="502">
        <v>37072</v>
      </c>
      <c r="I32" s="502">
        <v>37164</v>
      </c>
      <c r="J32" s="502">
        <v>37256</v>
      </c>
      <c r="K32" s="502">
        <v>37346</v>
      </c>
      <c r="L32" s="502">
        <v>37437</v>
      </c>
      <c r="M32" s="502">
        <v>37529</v>
      </c>
      <c r="N32" s="502">
        <v>37621</v>
      </c>
      <c r="O32" s="502">
        <v>37711</v>
      </c>
      <c r="P32" s="502">
        <v>37802</v>
      </c>
      <c r="Q32" s="502">
        <v>37894</v>
      </c>
      <c r="R32" s="502">
        <v>37986</v>
      </c>
      <c r="S32" s="502">
        <v>38077</v>
      </c>
      <c r="T32" s="502">
        <v>38168</v>
      </c>
      <c r="U32" s="502">
        <v>38260</v>
      </c>
      <c r="V32" s="502">
        <v>38352</v>
      </c>
      <c r="W32" s="502">
        <v>38442</v>
      </c>
      <c r="X32" s="502">
        <v>38533</v>
      </c>
      <c r="Y32" s="502">
        <v>38625</v>
      </c>
      <c r="Z32" s="502">
        <v>38717</v>
      </c>
      <c r="AA32" s="502">
        <v>38807</v>
      </c>
      <c r="AB32" s="502">
        <v>38898</v>
      </c>
      <c r="AC32" s="502">
        <v>38990</v>
      </c>
      <c r="AD32" s="502">
        <v>39082</v>
      </c>
      <c r="AE32" s="501">
        <v>39172</v>
      </c>
      <c r="AF32" s="501">
        <v>39263</v>
      </c>
      <c r="AG32" s="501">
        <v>39355</v>
      </c>
      <c r="AH32" s="501">
        <v>39447</v>
      </c>
      <c r="AI32" s="502">
        <v>39538</v>
      </c>
      <c r="AJ32" s="502">
        <v>39629</v>
      </c>
      <c r="AK32" s="502">
        <v>39721</v>
      </c>
      <c r="AL32" s="502">
        <v>39813</v>
      </c>
      <c r="AM32" s="502">
        <v>39903</v>
      </c>
      <c r="AN32" s="502">
        <v>39994</v>
      </c>
      <c r="AO32" s="502">
        <v>40086</v>
      </c>
      <c r="AP32" s="502">
        <v>40178</v>
      </c>
      <c r="AQ32" s="502">
        <v>40268</v>
      </c>
      <c r="AR32" s="502">
        <v>40359</v>
      </c>
      <c r="AS32" s="502">
        <v>40451</v>
      </c>
      <c r="AT32" s="502">
        <v>40543</v>
      </c>
      <c r="AU32" s="502">
        <v>40633</v>
      </c>
      <c r="AV32" s="502">
        <v>40724</v>
      </c>
      <c r="AW32" s="502">
        <v>40816</v>
      </c>
      <c r="AX32" s="502">
        <v>40908</v>
      </c>
      <c r="AY32" s="502">
        <v>40999</v>
      </c>
      <c r="AZ32" s="502">
        <v>41090</v>
      </c>
      <c r="BA32" s="502">
        <v>41182</v>
      </c>
      <c r="BB32" s="502">
        <v>41274</v>
      </c>
      <c r="BC32" s="502">
        <v>41364</v>
      </c>
      <c r="BD32" s="502">
        <v>41455</v>
      </c>
      <c r="BE32" s="502">
        <v>41547</v>
      </c>
      <c r="BF32" s="502">
        <v>41639</v>
      </c>
      <c r="BG32" s="502">
        <v>41729</v>
      </c>
      <c r="BH32" s="502">
        <v>41820</v>
      </c>
      <c r="BI32" s="502">
        <v>41912</v>
      </c>
      <c r="BJ32" s="502">
        <v>42004</v>
      </c>
      <c r="BK32" s="502">
        <v>42094</v>
      </c>
      <c r="BL32" s="502">
        <v>42185</v>
      </c>
      <c r="BM32" s="502">
        <v>42277</v>
      </c>
      <c r="BN32" s="502">
        <v>42369</v>
      </c>
      <c r="BO32" s="502">
        <v>42460</v>
      </c>
      <c r="BP32" s="502">
        <v>42551</v>
      </c>
      <c r="BQ32" s="502">
        <v>42643</v>
      </c>
      <c r="BR32" s="502">
        <v>42735</v>
      </c>
      <c r="BS32" s="502">
        <v>42825</v>
      </c>
      <c r="BT32" s="502">
        <v>42916</v>
      </c>
      <c r="BU32" s="502">
        <v>43008</v>
      </c>
      <c r="BV32" s="502">
        <v>43100</v>
      </c>
      <c r="BW32" s="502">
        <v>43190</v>
      </c>
      <c r="BX32" s="502">
        <v>43281</v>
      </c>
      <c r="BY32" s="502">
        <v>43373</v>
      </c>
      <c r="BZ32" s="502">
        <v>43465</v>
      </c>
      <c r="CA32" s="502">
        <v>43555</v>
      </c>
      <c r="CB32" s="502">
        <v>43646</v>
      </c>
      <c r="CC32" s="502">
        <v>43738</v>
      </c>
      <c r="CD32" s="502">
        <v>43830</v>
      </c>
      <c r="CE32" s="502">
        <v>43921</v>
      </c>
      <c r="CF32" s="502">
        <v>44012</v>
      </c>
      <c r="CG32" s="502">
        <v>44104</v>
      </c>
      <c r="CH32" s="502">
        <v>44196</v>
      </c>
      <c r="CI32" s="502">
        <v>44286</v>
      </c>
      <c r="CJ32" s="502">
        <v>44377</v>
      </c>
      <c r="CK32" s="502">
        <v>44469</v>
      </c>
      <c r="CL32" s="502">
        <v>44561</v>
      </c>
      <c r="CM32" s="502">
        <v>44651</v>
      </c>
      <c r="CN32" s="502">
        <v>44742</v>
      </c>
      <c r="CO32" s="502">
        <v>44834</v>
      </c>
      <c r="CP32" s="502">
        <v>44926</v>
      </c>
      <c r="CQ32" s="502">
        <v>45016</v>
      </c>
      <c r="CR32" s="502">
        <v>45107</v>
      </c>
      <c r="CS32" s="502">
        <v>45199</v>
      </c>
    </row>
    <row r="33" spans="1:97" x14ac:dyDescent="0.2">
      <c r="A33" s="506" t="s">
        <v>130</v>
      </c>
      <c r="B33" s="502">
        <v>36525</v>
      </c>
      <c r="C33" s="502">
        <v>36616</v>
      </c>
      <c r="D33" s="502">
        <v>36707</v>
      </c>
      <c r="E33" s="502">
        <v>36799</v>
      </c>
      <c r="F33" s="502">
        <v>36891</v>
      </c>
      <c r="G33" s="502">
        <v>36981</v>
      </c>
      <c r="H33" s="502">
        <v>37072</v>
      </c>
      <c r="I33" s="502">
        <v>37164</v>
      </c>
      <c r="J33" s="502">
        <v>37256</v>
      </c>
      <c r="K33" s="502">
        <v>37346</v>
      </c>
      <c r="L33" s="502">
        <v>37437</v>
      </c>
      <c r="M33" s="502">
        <v>37529</v>
      </c>
      <c r="N33" s="502">
        <v>37621</v>
      </c>
      <c r="O33" s="502">
        <v>37711</v>
      </c>
      <c r="P33" s="502">
        <v>37802</v>
      </c>
      <c r="Q33" s="502">
        <v>37894</v>
      </c>
      <c r="R33" s="502">
        <v>37986</v>
      </c>
      <c r="S33" s="502">
        <v>38077</v>
      </c>
      <c r="T33" s="502">
        <v>38168</v>
      </c>
      <c r="U33" s="502">
        <v>38260</v>
      </c>
      <c r="V33" s="502">
        <v>38352</v>
      </c>
      <c r="W33" s="502">
        <v>38442</v>
      </c>
      <c r="X33" s="502">
        <v>38533</v>
      </c>
      <c r="Y33" s="502">
        <v>38625</v>
      </c>
      <c r="Z33" s="502">
        <v>38717</v>
      </c>
      <c r="AA33" s="502">
        <v>38807</v>
      </c>
      <c r="AB33" s="502">
        <v>38898</v>
      </c>
      <c r="AC33" s="502">
        <v>38990</v>
      </c>
      <c r="AD33" s="502">
        <v>39082</v>
      </c>
      <c r="AE33" s="501">
        <v>39172</v>
      </c>
      <c r="AF33" s="501">
        <v>39263</v>
      </c>
      <c r="AG33" s="501">
        <v>39355</v>
      </c>
      <c r="AH33" s="501">
        <v>39447</v>
      </c>
      <c r="AI33" s="502">
        <v>39538</v>
      </c>
      <c r="AJ33" s="502">
        <v>39629</v>
      </c>
      <c r="AK33" s="502">
        <v>39721</v>
      </c>
      <c r="AL33" s="502">
        <v>39813</v>
      </c>
      <c r="AM33" s="502">
        <v>39903</v>
      </c>
      <c r="AN33" s="502">
        <v>39994</v>
      </c>
      <c r="AO33" s="502">
        <v>40086</v>
      </c>
      <c r="AP33" s="502">
        <v>40178</v>
      </c>
      <c r="AQ33" s="502">
        <v>40268</v>
      </c>
      <c r="AR33" s="502">
        <v>40359</v>
      </c>
      <c r="AS33" s="502">
        <v>40451</v>
      </c>
      <c r="AT33" s="502">
        <v>40543</v>
      </c>
      <c r="AU33" s="502">
        <v>40633</v>
      </c>
      <c r="AV33" s="502">
        <v>40724</v>
      </c>
      <c r="AW33" s="502">
        <v>40816</v>
      </c>
      <c r="AX33" s="502">
        <v>40908</v>
      </c>
      <c r="AY33" s="502">
        <v>40999</v>
      </c>
      <c r="AZ33" s="502">
        <v>41090</v>
      </c>
      <c r="BA33" s="502">
        <v>41182</v>
      </c>
      <c r="BB33" s="502">
        <v>41274</v>
      </c>
      <c r="BC33" s="502">
        <v>41364</v>
      </c>
      <c r="BD33" s="502">
        <v>41455</v>
      </c>
      <c r="BE33" s="502">
        <v>41547</v>
      </c>
      <c r="BF33" s="502">
        <v>41639</v>
      </c>
      <c r="BG33" s="502">
        <v>41729</v>
      </c>
      <c r="BH33" s="502">
        <v>41820</v>
      </c>
      <c r="BI33" s="502">
        <v>41912</v>
      </c>
      <c r="BJ33" s="502">
        <v>42004</v>
      </c>
      <c r="BK33" s="502">
        <v>42094</v>
      </c>
      <c r="BL33" s="502">
        <v>42185</v>
      </c>
      <c r="BM33" s="502">
        <v>42277</v>
      </c>
      <c r="BN33" s="502">
        <v>42369</v>
      </c>
      <c r="BO33" s="502">
        <v>42460</v>
      </c>
      <c r="BP33" s="502">
        <v>42551</v>
      </c>
      <c r="BQ33" s="502">
        <v>42643</v>
      </c>
      <c r="BR33" s="502">
        <v>42735</v>
      </c>
      <c r="BS33" s="502">
        <v>42825</v>
      </c>
      <c r="BT33" s="502">
        <v>42916</v>
      </c>
      <c r="BU33" s="502">
        <v>43008</v>
      </c>
      <c r="BV33" s="502">
        <v>43100</v>
      </c>
      <c r="BW33" s="502">
        <v>43190</v>
      </c>
      <c r="BX33" s="502">
        <v>43281</v>
      </c>
      <c r="BY33" s="502">
        <v>43373</v>
      </c>
      <c r="BZ33" s="502">
        <v>43465</v>
      </c>
      <c r="CA33" s="502">
        <v>43555</v>
      </c>
      <c r="CB33" s="502">
        <v>43646</v>
      </c>
      <c r="CC33" s="502">
        <v>43738</v>
      </c>
      <c r="CD33" s="502">
        <v>43830</v>
      </c>
      <c r="CE33" s="502">
        <v>43921</v>
      </c>
      <c r="CF33" s="502">
        <v>44012</v>
      </c>
      <c r="CG33" s="502">
        <v>44104</v>
      </c>
      <c r="CH33" s="502">
        <v>44196</v>
      </c>
      <c r="CI33" s="502">
        <v>44286</v>
      </c>
      <c r="CJ33" s="502">
        <v>44377</v>
      </c>
      <c r="CK33" s="502">
        <v>44469</v>
      </c>
      <c r="CL33" s="502">
        <v>44561</v>
      </c>
      <c r="CM33" s="502">
        <v>44651</v>
      </c>
      <c r="CN33" s="502">
        <v>44742</v>
      </c>
      <c r="CO33" s="502">
        <v>44834</v>
      </c>
      <c r="CP33" s="502">
        <v>44926</v>
      </c>
      <c r="CQ33" s="502">
        <v>45016</v>
      </c>
      <c r="CR33" s="502">
        <v>45107</v>
      </c>
      <c r="CS33" s="502">
        <v>45199</v>
      </c>
    </row>
    <row r="34" spans="1:97" x14ac:dyDescent="0.2">
      <c r="A34" s="506" t="s">
        <v>570</v>
      </c>
      <c r="B34" s="502">
        <v>36160</v>
      </c>
      <c r="C34" s="502">
        <v>36250</v>
      </c>
      <c r="D34" s="502">
        <v>36341</v>
      </c>
      <c r="E34" s="502">
        <v>36433</v>
      </c>
      <c r="F34" s="502">
        <v>36525</v>
      </c>
      <c r="G34" s="502">
        <v>36616</v>
      </c>
      <c r="H34" s="502">
        <v>36707</v>
      </c>
      <c r="I34" s="502">
        <v>36799</v>
      </c>
      <c r="J34" s="502">
        <v>36891</v>
      </c>
      <c r="K34" s="502">
        <v>36981</v>
      </c>
      <c r="L34" s="502">
        <v>37072</v>
      </c>
      <c r="M34" s="502">
        <v>37164</v>
      </c>
      <c r="N34" s="502">
        <v>37256</v>
      </c>
      <c r="O34" s="502">
        <v>37346</v>
      </c>
      <c r="P34" s="502">
        <v>37437</v>
      </c>
      <c r="Q34" s="502">
        <v>37529</v>
      </c>
      <c r="R34" s="502">
        <v>37621</v>
      </c>
      <c r="S34" s="502">
        <v>37711</v>
      </c>
      <c r="T34" s="502">
        <v>37802</v>
      </c>
      <c r="U34" s="502">
        <v>37894</v>
      </c>
      <c r="V34" s="502">
        <v>37986</v>
      </c>
      <c r="W34" s="502">
        <v>38077</v>
      </c>
      <c r="X34" s="502">
        <v>38168</v>
      </c>
      <c r="Y34" s="502">
        <v>38260</v>
      </c>
      <c r="Z34" s="502">
        <v>38352</v>
      </c>
      <c r="AA34" s="502">
        <v>38442</v>
      </c>
      <c r="AB34" s="502">
        <v>38533</v>
      </c>
      <c r="AC34" s="502">
        <v>38625</v>
      </c>
      <c r="AD34" s="502">
        <v>38717</v>
      </c>
      <c r="AE34" s="501">
        <v>38807</v>
      </c>
      <c r="AF34" s="501">
        <v>38898</v>
      </c>
      <c r="AG34" s="501">
        <v>38990</v>
      </c>
      <c r="AH34" s="501">
        <v>39082</v>
      </c>
      <c r="AI34" s="502">
        <v>39172</v>
      </c>
      <c r="AJ34" s="502">
        <v>39263</v>
      </c>
      <c r="AK34" s="502">
        <v>39355</v>
      </c>
      <c r="AL34" s="502">
        <v>39447</v>
      </c>
      <c r="AM34" s="502">
        <v>39538</v>
      </c>
      <c r="AN34" s="502">
        <v>39629</v>
      </c>
      <c r="AO34" s="502">
        <v>39721</v>
      </c>
      <c r="AP34" s="502">
        <v>39813</v>
      </c>
      <c r="AQ34" s="502">
        <v>39903</v>
      </c>
      <c r="AR34" s="502">
        <v>39994</v>
      </c>
      <c r="AS34" s="502">
        <v>40086</v>
      </c>
      <c r="AT34" s="502">
        <v>40178</v>
      </c>
      <c r="AU34" s="502">
        <v>40268</v>
      </c>
      <c r="AV34" s="502">
        <v>40359</v>
      </c>
      <c r="AW34" s="502">
        <v>40451</v>
      </c>
      <c r="AX34" s="502">
        <v>40543</v>
      </c>
      <c r="AY34" s="502">
        <v>40633</v>
      </c>
      <c r="AZ34" s="502">
        <v>40724</v>
      </c>
      <c r="BA34" s="502">
        <v>40816</v>
      </c>
      <c r="BB34" s="502">
        <v>40908</v>
      </c>
      <c r="BC34" s="502">
        <v>40999</v>
      </c>
      <c r="BD34" s="502">
        <v>41090</v>
      </c>
      <c r="BE34" s="502">
        <v>41182</v>
      </c>
      <c r="BF34" s="502">
        <v>41274</v>
      </c>
      <c r="BG34" s="502">
        <v>41364</v>
      </c>
      <c r="BH34" s="502">
        <v>41455</v>
      </c>
      <c r="BI34" s="502">
        <v>41547</v>
      </c>
      <c r="BJ34" s="502">
        <v>41639</v>
      </c>
      <c r="BK34" s="502">
        <v>41729</v>
      </c>
      <c r="BL34" s="502">
        <v>41820</v>
      </c>
      <c r="BM34" s="502">
        <v>41912</v>
      </c>
      <c r="BN34" s="502">
        <v>42004</v>
      </c>
      <c r="BO34" s="502">
        <v>42094</v>
      </c>
      <c r="BP34" s="502">
        <v>42185</v>
      </c>
      <c r="BQ34" s="502">
        <v>42277</v>
      </c>
      <c r="BR34" s="502">
        <v>42369</v>
      </c>
      <c r="BS34" s="502">
        <v>42460</v>
      </c>
      <c r="BT34" s="502">
        <v>42551</v>
      </c>
      <c r="BU34" s="502">
        <v>42643</v>
      </c>
      <c r="BV34" s="502">
        <v>42735</v>
      </c>
      <c r="BW34" s="502">
        <v>42825</v>
      </c>
      <c r="BX34" s="502">
        <v>42916</v>
      </c>
      <c r="BY34" s="502">
        <v>43008</v>
      </c>
      <c r="BZ34" s="502">
        <v>43100</v>
      </c>
      <c r="CA34" s="502">
        <v>43190</v>
      </c>
      <c r="CB34" s="502">
        <v>43281</v>
      </c>
      <c r="CC34" s="502">
        <v>43373</v>
      </c>
      <c r="CD34" s="502">
        <v>43465</v>
      </c>
      <c r="CE34" s="502">
        <v>43555</v>
      </c>
      <c r="CF34" s="502">
        <v>43646</v>
      </c>
      <c r="CG34" s="502">
        <v>43738</v>
      </c>
      <c r="CH34" s="502">
        <v>43830</v>
      </c>
      <c r="CI34" s="502">
        <v>43921</v>
      </c>
      <c r="CJ34" s="502">
        <v>44012</v>
      </c>
      <c r="CK34" s="502">
        <v>44104</v>
      </c>
      <c r="CL34" s="502">
        <v>44196</v>
      </c>
      <c r="CM34" s="502">
        <v>44286</v>
      </c>
      <c r="CN34" s="502">
        <v>44377</v>
      </c>
      <c r="CO34" s="502">
        <v>44469</v>
      </c>
      <c r="CP34" s="502">
        <v>44561</v>
      </c>
      <c r="CQ34" s="502">
        <v>44651</v>
      </c>
      <c r="CR34" s="502">
        <v>44742</v>
      </c>
      <c r="CS34" s="502">
        <v>44834</v>
      </c>
    </row>
    <row r="35" spans="1:97" x14ac:dyDescent="0.2">
      <c r="A35" s="506" t="s">
        <v>571</v>
      </c>
      <c r="B35" s="502">
        <v>36160</v>
      </c>
      <c r="C35" s="502">
        <v>36250</v>
      </c>
      <c r="D35" s="502">
        <v>36341</v>
      </c>
      <c r="E35" s="502">
        <v>36433</v>
      </c>
      <c r="F35" s="502">
        <v>36525</v>
      </c>
      <c r="G35" s="502">
        <v>36616</v>
      </c>
      <c r="H35" s="502">
        <v>36707</v>
      </c>
      <c r="I35" s="502">
        <v>36799</v>
      </c>
      <c r="J35" s="502">
        <v>36891</v>
      </c>
      <c r="K35" s="502">
        <v>36981</v>
      </c>
      <c r="L35" s="502">
        <v>37072</v>
      </c>
      <c r="M35" s="502">
        <v>37164</v>
      </c>
      <c r="N35" s="502">
        <v>37256</v>
      </c>
      <c r="O35" s="502">
        <v>37346</v>
      </c>
      <c r="P35" s="502">
        <v>37437</v>
      </c>
      <c r="Q35" s="502">
        <v>37529</v>
      </c>
      <c r="R35" s="502">
        <v>37621</v>
      </c>
      <c r="S35" s="502">
        <v>37711</v>
      </c>
      <c r="T35" s="502">
        <v>37802</v>
      </c>
      <c r="U35" s="502">
        <v>37894</v>
      </c>
      <c r="V35" s="502">
        <v>37986</v>
      </c>
      <c r="W35" s="502">
        <v>38077</v>
      </c>
      <c r="X35" s="502">
        <v>38168</v>
      </c>
      <c r="Y35" s="502">
        <v>38260</v>
      </c>
      <c r="Z35" s="502">
        <v>38352</v>
      </c>
      <c r="AA35" s="502">
        <v>38442</v>
      </c>
      <c r="AB35" s="502">
        <v>38533</v>
      </c>
      <c r="AC35" s="502">
        <v>38625</v>
      </c>
      <c r="AD35" s="502">
        <v>38717</v>
      </c>
      <c r="AE35" s="501">
        <v>38807</v>
      </c>
      <c r="AF35" s="501">
        <v>38898</v>
      </c>
      <c r="AG35" s="501">
        <v>38990</v>
      </c>
      <c r="AH35" s="501">
        <v>39082</v>
      </c>
      <c r="AI35" s="502">
        <v>39172</v>
      </c>
      <c r="AJ35" s="502">
        <v>39263</v>
      </c>
      <c r="AK35" s="502">
        <v>39355</v>
      </c>
      <c r="AL35" s="502">
        <v>39447</v>
      </c>
      <c r="AM35" s="502">
        <v>39538</v>
      </c>
      <c r="AN35" s="502">
        <v>39629</v>
      </c>
      <c r="AO35" s="502">
        <v>39721</v>
      </c>
      <c r="AP35" s="502">
        <v>39813</v>
      </c>
      <c r="AQ35" s="502">
        <v>39903</v>
      </c>
      <c r="AR35" s="502">
        <v>39994</v>
      </c>
      <c r="AS35" s="502">
        <v>40086</v>
      </c>
      <c r="AT35" s="502">
        <v>40178</v>
      </c>
      <c r="AU35" s="502">
        <v>40268</v>
      </c>
      <c r="AV35" s="502">
        <v>40359</v>
      </c>
      <c r="AW35" s="502">
        <v>40451</v>
      </c>
      <c r="AX35" s="502">
        <v>40543</v>
      </c>
      <c r="AY35" s="502">
        <v>40633</v>
      </c>
      <c r="AZ35" s="502">
        <v>40724</v>
      </c>
      <c r="BA35" s="502">
        <v>40816</v>
      </c>
      <c r="BB35" s="502">
        <v>40908</v>
      </c>
      <c r="BC35" s="502">
        <v>40999</v>
      </c>
      <c r="BD35" s="502">
        <v>41090</v>
      </c>
      <c r="BE35" s="502">
        <v>41182</v>
      </c>
      <c r="BF35" s="502">
        <v>41274</v>
      </c>
      <c r="BG35" s="502">
        <v>41364</v>
      </c>
      <c r="BH35" s="502">
        <v>41455</v>
      </c>
      <c r="BI35" s="502">
        <v>41547</v>
      </c>
      <c r="BJ35" s="502">
        <v>41639</v>
      </c>
      <c r="BK35" s="502">
        <v>41729</v>
      </c>
      <c r="BL35" s="502">
        <v>41820</v>
      </c>
      <c r="BM35" s="502">
        <v>41912</v>
      </c>
      <c r="BN35" s="502">
        <v>42004</v>
      </c>
      <c r="BO35" s="502">
        <v>42094</v>
      </c>
      <c r="BP35" s="502">
        <v>42185</v>
      </c>
      <c r="BQ35" s="502">
        <v>42277</v>
      </c>
      <c r="BR35" s="502">
        <v>42369</v>
      </c>
      <c r="BS35" s="502">
        <v>42460</v>
      </c>
      <c r="BT35" s="502">
        <v>42551</v>
      </c>
      <c r="BU35" s="502">
        <v>42643</v>
      </c>
      <c r="BV35" s="502">
        <v>42735</v>
      </c>
      <c r="BW35" s="502">
        <v>42825</v>
      </c>
      <c r="BX35" s="502">
        <v>42916</v>
      </c>
      <c r="BY35" s="502">
        <v>43008</v>
      </c>
      <c r="BZ35" s="502">
        <v>43100</v>
      </c>
      <c r="CA35" s="502">
        <v>43190</v>
      </c>
      <c r="CB35" s="502">
        <v>43281</v>
      </c>
      <c r="CC35" s="502">
        <v>43373</v>
      </c>
      <c r="CD35" s="502">
        <v>43465</v>
      </c>
      <c r="CE35" s="502">
        <v>43555</v>
      </c>
      <c r="CF35" s="502">
        <v>43646</v>
      </c>
      <c r="CG35" s="502">
        <v>43738</v>
      </c>
      <c r="CH35" s="502">
        <v>43830</v>
      </c>
      <c r="CI35" s="502">
        <v>43921</v>
      </c>
      <c r="CJ35" s="502">
        <v>44012</v>
      </c>
      <c r="CK35" s="502">
        <v>44104</v>
      </c>
      <c r="CL35" s="502">
        <v>44196</v>
      </c>
      <c r="CM35" s="502">
        <v>44286</v>
      </c>
      <c r="CN35" s="502">
        <v>44377</v>
      </c>
      <c r="CO35" s="502">
        <v>44469</v>
      </c>
      <c r="CP35" s="502">
        <v>44561</v>
      </c>
      <c r="CQ35" s="502">
        <v>44651</v>
      </c>
      <c r="CR35" s="502">
        <v>44742</v>
      </c>
      <c r="CS35" s="502">
        <v>44834</v>
      </c>
    </row>
    <row r="36" spans="1:97" x14ac:dyDescent="0.2">
      <c r="A36" s="506" t="s">
        <v>572</v>
      </c>
      <c r="B36" s="502">
        <v>36160</v>
      </c>
      <c r="C36" s="502">
        <v>36250</v>
      </c>
      <c r="D36" s="502">
        <v>36341</v>
      </c>
      <c r="E36" s="502">
        <v>36433</v>
      </c>
      <c r="F36" s="502">
        <v>36525</v>
      </c>
      <c r="G36" s="502">
        <v>36616</v>
      </c>
      <c r="H36" s="502">
        <v>36707</v>
      </c>
      <c r="I36" s="502">
        <v>36799</v>
      </c>
      <c r="J36" s="502">
        <v>36891</v>
      </c>
      <c r="K36" s="502">
        <v>36981</v>
      </c>
      <c r="L36" s="502">
        <v>37072</v>
      </c>
      <c r="M36" s="502">
        <v>37164</v>
      </c>
      <c r="N36" s="502">
        <v>37256</v>
      </c>
      <c r="O36" s="502">
        <v>37346</v>
      </c>
      <c r="P36" s="502">
        <v>37437</v>
      </c>
      <c r="Q36" s="502">
        <v>37529</v>
      </c>
      <c r="R36" s="502">
        <v>37621</v>
      </c>
      <c r="S36" s="502">
        <v>37711</v>
      </c>
      <c r="T36" s="502">
        <v>37802</v>
      </c>
      <c r="U36" s="502">
        <v>37894</v>
      </c>
      <c r="V36" s="502">
        <v>37986</v>
      </c>
      <c r="W36" s="502">
        <v>38077</v>
      </c>
      <c r="X36" s="502">
        <v>38168</v>
      </c>
      <c r="Y36" s="502">
        <v>38260</v>
      </c>
      <c r="Z36" s="502">
        <v>38352</v>
      </c>
      <c r="AA36" s="502">
        <v>38442</v>
      </c>
      <c r="AB36" s="502">
        <v>38533</v>
      </c>
      <c r="AC36" s="502">
        <v>38625</v>
      </c>
      <c r="AD36" s="502">
        <v>38717</v>
      </c>
      <c r="AE36" s="501">
        <v>38807</v>
      </c>
      <c r="AF36" s="501">
        <v>38898</v>
      </c>
      <c r="AG36" s="501">
        <v>38990</v>
      </c>
      <c r="AH36" s="501">
        <v>39082</v>
      </c>
      <c r="AI36" s="502">
        <v>39172</v>
      </c>
      <c r="AJ36" s="502">
        <v>39263</v>
      </c>
      <c r="AK36" s="502">
        <v>39355</v>
      </c>
      <c r="AL36" s="502">
        <v>39447</v>
      </c>
      <c r="AM36" s="502">
        <v>39538</v>
      </c>
      <c r="AN36" s="502">
        <v>39629</v>
      </c>
      <c r="AO36" s="502">
        <v>39721</v>
      </c>
      <c r="AP36" s="502">
        <v>39813</v>
      </c>
      <c r="AQ36" s="502">
        <v>39903</v>
      </c>
      <c r="AR36" s="502">
        <v>39994</v>
      </c>
      <c r="AS36" s="502">
        <v>40086</v>
      </c>
      <c r="AT36" s="502">
        <v>40178</v>
      </c>
      <c r="AU36" s="502">
        <v>40268</v>
      </c>
      <c r="AV36" s="502">
        <v>40359</v>
      </c>
      <c r="AW36" s="502">
        <v>40451</v>
      </c>
      <c r="AX36" s="502">
        <v>40543</v>
      </c>
      <c r="AY36" s="502">
        <v>40633</v>
      </c>
      <c r="AZ36" s="502">
        <v>40724</v>
      </c>
      <c r="BA36" s="502">
        <v>40816</v>
      </c>
      <c r="BB36" s="502">
        <v>40908</v>
      </c>
      <c r="BC36" s="502">
        <v>40999</v>
      </c>
      <c r="BD36" s="502">
        <v>41090</v>
      </c>
      <c r="BE36" s="502">
        <v>41182</v>
      </c>
      <c r="BF36" s="502">
        <v>41274</v>
      </c>
      <c r="BG36" s="502">
        <v>41364</v>
      </c>
      <c r="BH36" s="502">
        <v>41455</v>
      </c>
      <c r="BI36" s="502">
        <v>41547</v>
      </c>
      <c r="BJ36" s="502">
        <v>41639</v>
      </c>
      <c r="BK36" s="502">
        <v>41729</v>
      </c>
      <c r="BL36" s="502">
        <v>41820</v>
      </c>
      <c r="BM36" s="502">
        <v>41912</v>
      </c>
      <c r="BN36" s="502">
        <v>42004</v>
      </c>
      <c r="BO36" s="502">
        <v>42094</v>
      </c>
      <c r="BP36" s="502">
        <v>42185</v>
      </c>
      <c r="BQ36" s="502">
        <v>42277</v>
      </c>
      <c r="BR36" s="502">
        <v>42369</v>
      </c>
      <c r="BS36" s="502">
        <v>42460</v>
      </c>
      <c r="BT36" s="502">
        <v>42551</v>
      </c>
      <c r="BU36" s="502">
        <v>42643</v>
      </c>
      <c r="BV36" s="502">
        <v>42735</v>
      </c>
      <c r="BW36" s="502">
        <v>42825</v>
      </c>
      <c r="BX36" s="502">
        <v>42916</v>
      </c>
      <c r="BY36" s="502">
        <v>43008</v>
      </c>
      <c r="BZ36" s="502">
        <v>43100</v>
      </c>
      <c r="CA36" s="502">
        <v>43190</v>
      </c>
      <c r="CB36" s="502">
        <v>43281</v>
      </c>
      <c r="CC36" s="502">
        <v>43373</v>
      </c>
      <c r="CD36" s="502">
        <v>43465</v>
      </c>
      <c r="CE36" s="502">
        <v>43555</v>
      </c>
      <c r="CF36" s="502">
        <v>43646</v>
      </c>
      <c r="CG36" s="502">
        <v>43738</v>
      </c>
      <c r="CH36" s="502">
        <v>43830</v>
      </c>
      <c r="CI36" s="502">
        <v>43921</v>
      </c>
      <c r="CJ36" s="502">
        <v>44012</v>
      </c>
      <c r="CK36" s="502">
        <v>44104</v>
      </c>
      <c r="CL36" s="502">
        <v>44196</v>
      </c>
      <c r="CM36" s="502">
        <v>44286</v>
      </c>
      <c r="CN36" s="502">
        <v>44377</v>
      </c>
      <c r="CO36" s="502">
        <v>44469</v>
      </c>
      <c r="CP36" s="502">
        <v>44561</v>
      </c>
      <c r="CQ36" s="502">
        <v>44651</v>
      </c>
      <c r="CR36" s="502">
        <v>44742</v>
      </c>
      <c r="CS36" s="502">
        <v>44834</v>
      </c>
    </row>
    <row r="37" spans="1:97" x14ac:dyDescent="0.2">
      <c r="A37" s="506" t="s">
        <v>573</v>
      </c>
      <c r="B37" s="502">
        <v>36160</v>
      </c>
      <c r="C37" s="502">
        <v>36250</v>
      </c>
      <c r="D37" s="502">
        <v>36341</v>
      </c>
      <c r="E37" s="502">
        <v>36433</v>
      </c>
      <c r="F37" s="502">
        <v>36525</v>
      </c>
      <c r="G37" s="502">
        <v>36616</v>
      </c>
      <c r="H37" s="502">
        <v>36707</v>
      </c>
      <c r="I37" s="502">
        <v>36799</v>
      </c>
      <c r="J37" s="502">
        <v>36891</v>
      </c>
      <c r="K37" s="502">
        <v>36981</v>
      </c>
      <c r="L37" s="502">
        <v>37072</v>
      </c>
      <c r="M37" s="502">
        <v>37164</v>
      </c>
      <c r="N37" s="502">
        <v>37256</v>
      </c>
      <c r="O37" s="502">
        <v>37346</v>
      </c>
      <c r="P37" s="502">
        <v>37437</v>
      </c>
      <c r="Q37" s="502">
        <v>37529</v>
      </c>
      <c r="R37" s="502">
        <v>37621</v>
      </c>
      <c r="S37" s="502">
        <v>37711</v>
      </c>
      <c r="T37" s="502">
        <v>37802</v>
      </c>
      <c r="U37" s="502">
        <v>37894</v>
      </c>
      <c r="V37" s="502">
        <v>37986</v>
      </c>
      <c r="W37" s="502">
        <v>38077</v>
      </c>
      <c r="X37" s="502">
        <v>38168</v>
      </c>
      <c r="Y37" s="502">
        <v>38260</v>
      </c>
      <c r="Z37" s="502">
        <v>38352</v>
      </c>
      <c r="AA37" s="502">
        <v>38442</v>
      </c>
      <c r="AB37" s="502">
        <v>38533</v>
      </c>
      <c r="AC37" s="502">
        <v>38625</v>
      </c>
      <c r="AD37" s="502">
        <v>38717</v>
      </c>
      <c r="AE37" s="501">
        <v>38807</v>
      </c>
      <c r="AF37" s="501">
        <v>38898</v>
      </c>
      <c r="AG37" s="501">
        <v>38990</v>
      </c>
      <c r="AH37" s="501">
        <v>39082</v>
      </c>
      <c r="AI37" s="502">
        <v>39172</v>
      </c>
      <c r="AJ37" s="502">
        <v>39263</v>
      </c>
      <c r="AK37" s="502">
        <v>39355</v>
      </c>
      <c r="AL37" s="502">
        <v>39447</v>
      </c>
      <c r="AM37" s="502">
        <v>39538</v>
      </c>
      <c r="AN37" s="502">
        <v>39629</v>
      </c>
      <c r="AO37" s="502">
        <v>39721</v>
      </c>
      <c r="AP37" s="502">
        <v>39813</v>
      </c>
      <c r="AQ37" s="502">
        <v>39903</v>
      </c>
      <c r="AR37" s="502">
        <v>39994</v>
      </c>
      <c r="AS37" s="502">
        <v>40086</v>
      </c>
      <c r="AT37" s="502">
        <v>40178</v>
      </c>
      <c r="AU37" s="502">
        <v>40268</v>
      </c>
      <c r="AV37" s="502">
        <v>40359</v>
      </c>
      <c r="AW37" s="502">
        <v>40451</v>
      </c>
      <c r="AX37" s="502">
        <v>40543</v>
      </c>
      <c r="AY37" s="502">
        <v>40633</v>
      </c>
      <c r="AZ37" s="502">
        <v>40724</v>
      </c>
      <c r="BA37" s="502">
        <v>40816</v>
      </c>
      <c r="BB37" s="502">
        <v>40908</v>
      </c>
      <c r="BC37" s="502">
        <v>40999</v>
      </c>
      <c r="BD37" s="502">
        <v>41090</v>
      </c>
      <c r="BE37" s="502">
        <v>41182</v>
      </c>
      <c r="BF37" s="502">
        <v>41274</v>
      </c>
      <c r="BG37" s="502">
        <v>41364</v>
      </c>
      <c r="BH37" s="502">
        <v>41455</v>
      </c>
      <c r="BI37" s="502">
        <v>41547</v>
      </c>
      <c r="BJ37" s="502">
        <v>41639</v>
      </c>
      <c r="BK37" s="502">
        <v>41729</v>
      </c>
      <c r="BL37" s="502">
        <v>41820</v>
      </c>
      <c r="BM37" s="502">
        <v>41912</v>
      </c>
      <c r="BN37" s="502">
        <v>42004</v>
      </c>
      <c r="BO37" s="502">
        <v>42094</v>
      </c>
      <c r="BP37" s="502">
        <v>42185</v>
      </c>
      <c r="BQ37" s="502">
        <v>42277</v>
      </c>
      <c r="BR37" s="502">
        <v>42369</v>
      </c>
      <c r="BS37" s="502">
        <v>42460</v>
      </c>
      <c r="BT37" s="502">
        <v>42551</v>
      </c>
      <c r="BU37" s="502">
        <v>42643</v>
      </c>
      <c r="BV37" s="502">
        <v>42735</v>
      </c>
      <c r="BW37" s="502">
        <v>42825</v>
      </c>
      <c r="BX37" s="502">
        <v>42916</v>
      </c>
      <c r="BY37" s="502">
        <v>43008</v>
      </c>
      <c r="BZ37" s="502">
        <v>43100</v>
      </c>
      <c r="CA37" s="502">
        <v>43190</v>
      </c>
      <c r="CB37" s="502">
        <v>43281</v>
      </c>
      <c r="CC37" s="502">
        <v>43373</v>
      </c>
      <c r="CD37" s="502">
        <v>43465</v>
      </c>
      <c r="CE37" s="502">
        <v>43555</v>
      </c>
      <c r="CF37" s="502">
        <v>43646</v>
      </c>
      <c r="CG37" s="502">
        <v>43738</v>
      </c>
      <c r="CH37" s="502">
        <v>43830</v>
      </c>
      <c r="CI37" s="502">
        <v>43921</v>
      </c>
      <c r="CJ37" s="502">
        <v>44012</v>
      </c>
      <c r="CK37" s="502">
        <v>44104</v>
      </c>
      <c r="CL37" s="502">
        <v>44196</v>
      </c>
      <c r="CM37" s="502">
        <v>44286</v>
      </c>
      <c r="CN37" s="502">
        <v>44377</v>
      </c>
      <c r="CO37" s="502">
        <v>44469</v>
      </c>
      <c r="CP37" s="502">
        <v>44561</v>
      </c>
      <c r="CQ37" s="502">
        <v>44651</v>
      </c>
      <c r="CR37" s="502">
        <v>44742</v>
      </c>
      <c r="CS37" s="502">
        <v>44834</v>
      </c>
    </row>
    <row r="38" spans="1:97" x14ac:dyDescent="0.2">
      <c r="A38" s="506" t="s">
        <v>574</v>
      </c>
      <c r="B38" s="502">
        <v>36160</v>
      </c>
      <c r="C38" s="502">
        <v>36250</v>
      </c>
      <c r="D38" s="502">
        <v>36341</v>
      </c>
      <c r="E38" s="502">
        <v>36433</v>
      </c>
      <c r="F38" s="502">
        <v>36525</v>
      </c>
      <c r="G38" s="502">
        <v>36616</v>
      </c>
      <c r="H38" s="502">
        <v>36707</v>
      </c>
      <c r="I38" s="502">
        <v>36799</v>
      </c>
      <c r="J38" s="502">
        <v>36891</v>
      </c>
      <c r="K38" s="502">
        <v>36981</v>
      </c>
      <c r="L38" s="502">
        <v>37072</v>
      </c>
      <c r="M38" s="502">
        <v>37164</v>
      </c>
      <c r="N38" s="502">
        <v>37256</v>
      </c>
      <c r="O38" s="502">
        <v>37346</v>
      </c>
      <c r="P38" s="502">
        <v>37437</v>
      </c>
      <c r="Q38" s="502">
        <v>37529</v>
      </c>
      <c r="R38" s="502">
        <v>37621</v>
      </c>
      <c r="S38" s="502">
        <v>37711</v>
      </c>
      <c r="T38" s="502">
        <v>37802</v>
      </c>
      <c r="U38" s="502">
        <v>37894</v>
      </c>
      <c r="V38" s="502">
        <v>37986</v>
      </c>
      <c r="W38" s="502">
        <v>38077</v>
      </c>
      <c r="X38" s="502">
        <v>38168</v>
      </c>
      <c r="Y38" s="502">
        <v>38260</v>
      </c>
      <c r="Z38" s="502">
        <v>38352</v>
      </c>
      <c r="AA38" s="502">
        <v>38442</v>
      </c>
      <c r="AB38" s="502">
        <v>38533</v>
      </c>
      <c r="AC38" s="502">
        <v>38625</v>
      </c>
      <c r="AD38" s="502">
        <v>38717</v>
      </c>
      <c r="AE38" s="501">
        <v>38807</v>
      </c>
      <c r="AF38" s="501">
        <v>38898</v>
      </c>
      <c r="AG38" s="501">
        <v>38990</v>
      </c>
      <c r="AH38" s="501">
        <v>39082</v>
      </c>
      <c r="AI38" s="502">
        <v>39172</v>
      </c>
      <c r="AJ38" s="502">
        <v>39263</v>
      </c>
      <c r="AK38" s="502">
        <v>39355</v>
      </c>
      <c r="AL38" s="502">
        <v>39447</v>
      </c>
      <c r="AM38" s="502">
        <v>39538</v>
      </c>
      <c r="AN38" s="502">
        <v>39629</v>
      </c>
      <c r="AO38" s="502">
        <v>39721</v>
      </c>
      <c r="AP38" s="502">
        <v>39813</v>
      </c>
      <c r="AQ38" s="502">
        <v>39903</v>
      </c>
      <c r="AR38" s="502">
        <v>39994</v>
      </c>
      <c r="AS38" s="502">
        <v>40086</v>
      </c>
      <c r="AT38" s="502">
        <v>40178</v>
      </c>
      <c r="AU38" s="502">
        <v>40268</v>
      </c>
      <c r="AV38" s="502">
        <v>40359</v>
      </c>
      <c r="AW38" s="502">
        <v>40451</v>
      </c>
      <c r="AX38" s="502">
        <v>40543</v>
      </c>
      <c r="AY38" s="502">
        <v>40633</v>
      </c>
      <c r="AZ38" s="502">
        <v>40724</v>
      </c>
      <c r="BA38" s="502">
        <v>40816</v>
      </c>
      <c r="BB38" s="502">
        <v>40908</v>
      </c>
      <c r="BC38" s="502">
        <v>40999</v>
      </c>
      <c r="BD38" s="502">
        <v>41090</v>
      </c>
      <c r="BE38" s="502">
        <v>41182</v>
      </c>
      <c r="BF38" s="502">
        <v>41274</v>
      </c>
      <c r="BG38" s="502">
        <v>41364</v>
      </c>
      <c r="BH38" s="502">
        <v>41455</v>
      </c>
      <c r="BI38" s="502">
        <v>41547</v>
      </c>
      <c r="BJ38" s="502">
        <v>41639</v>
      </c>
      <c r="BK38" s="502">
        <v>41729</v>
      </c>
      <c r="BL38" s="502">
        <v>41820</v>
      </c>
      <c r="BM38" s="502">
        <v>41912</v>
      </c>
      <c r="BN38" s="502">
        <v>42004</v>
      </c>
      <c r="BO38" s="502">
        <v>42094</v>
      </c>
      <c r="BP38" s="502">
        <v>42185</v>
      </c>
      <c r="BQ38" s="502">
        <v>42277</v>
      </c>
      <c r="BR38" s="502">
        <v>42369</v>
      </c>
      <c r="BS38" s="502">
        <v>42460</v>
      </c>
      <c r="BT38" s="502">
        <v>42551</v>
      </c>
      <c r="BU38" s="502">
        <v>42643</v>
      </c>
      <c r="BV38" s="502">
        <v>42735</v>
      </c>
      <c r="BW38" s="502">
        <v>42825</v>
      </c>
      <c r="BX38" s="502">
        <v>42916</v>
      </c>
      <c r="BY38" s="502">
        <v>43008</v>
      </c>
      <c r="BZ38" s="502">
        <v>43100</v>
      </c>
      <c r="CA38" s="502">
        <v>43190</v>
      </c>
      <c r="CB38" s="502">
        <v>43281</v>
      </c>
      <c r="CC38" s="502">
        <v>43373</v>
      </c>
      <c r="CD38" s="502">
        <v>43465</v>
      </c>
      <c r="CE38" s="502">
        <v>43555</v>
      </c>
      <c r="CF38" s="502">
        <v>43646</v>
      </c>
      <c r="CG38" s="502">
        <v>43738</v>
      </c>
      <c r="CH38" s="502">
        <v>43830</v>
      </c>
      <c r="CI38" s="502">
        <v>43921</v>
      </c>
      <c r="CJ38" s="502">
        <v>44012</v>
      </c>
      <c r="CK38" s="502">
        <v>44104</v>
      </c>
      <c r="CL38" s="502">
        <v>44196</v>
      </c>
      <c r="CM38" s="502">
        <v>44286</v>
      </c>
      <c r="CN38" s="502">
        <v>44377</v>
      </c>
      <c r="CO38" s="502">
        <v>44469</v>
      </c>
      <c r="CP38" s="502">
        <v>44561</v>
      </c>
      <c r="CQ38" s="502">
        <v>44651</v>
      </c>
      <c r="CR38" s="502">
        <v>44742</v>
      </c>
      <c r="CS38" s="502">
        <v>44834</v>
      </c>
    </row>
    <row r="39" spans="1:97" x14ac:dyDescent="0.2">
      <c r="A39" s="512" t="s">
        <v>538</v>
      </c>
      <c r="B39" s="502">
        <v>36526</v>
      </c>
      <c r="C39" s="502">
        <v>36617</v>
      </c>
      <c r="D39" s="502">
        <v>36708</v>
      </c>
      <c r="E39" s="502">
        <v>36800</v>
      </c>
      <c r="F39" s="502">
        <v>36892</v>
      </c>
      <c r="G39" s="502">
        <v>36982</v>
      </c>
      <c r="H39" s="502">
        <v>37073</v>
      </c>
      <c r="I39" s="502">
        <v>37165</v>
      </c>
      <c r="J39" s="502">
        <v>37257</v>
      </c>
      <c r="K39" s="502">
        <v>37347</v>
      </c>
      <c r="L39" s="502">
        <v>37438</v>
      </c>
      <c r="M39" s="502">
        <v>37530</v>
      </c>
      <c r="N39" s="502">
        <v>37622</v>
      </c>
      <c r="O39" s="502">
        <v>37712</v>
      </c>
      <c r="P39" s="502">
        <v>37803</v>
      </c>
      <c r="Q39" s="502">
        <v>37895</v>
      </c>
      <c r="R39" s="502">
        <v>37987</v>
      </c>
      <c r="S39" s="502">
        <v>38078</v>
      </c>
      <c r="T39" s="502">
        <v>38169</v>
      </c>
      <c r="U39" s="502">
        <v>38261</v>
      </c>
      <c r="V39" s="502">
        <v>38353</v>
      </c>
      <c r="W39" s="502">
        <v>38443</v>
      </c>
      <c r="X39" s="502">
        <v>38534</v>
      </c>
      <c r="Y39" s="502">
        <v>38626</v>
      </c>
      <c r="Z39" s="502">
        <v>38718</v>
      </c>
      <c r="AA39" s="502">
        <v>38808</v>
      </c>
      <c r="AB39" s="502">
        <v>38899</v>
      </c>
      <c r="AC39" s="502">
        <v>38991</v>
      </c>
      <c r="AD39" s="502">
        <v>39083</v>
      </c>
      <c r="AE39" s="501">
        <v>39173</v>
      </c>
      <c r="AF39" s="501">
        <v>39264</v>
      </c>
      <c r="AG39" s="501">
        <v>39356</v>
      </c>
      <c r="AH39" s="501">
        <v>39448</v>
      </c>
      <c r="AI39" s="502">
        <v>39539</v>
      </c>
      <c r="AJ39" s="502">
        <v>39630</v>
      </c>
      <c r="AK39" s="502">
        <v>39722</v>
      </c>
      <c r="AL39" s="502">
        <v>39814</v>
      </c>
      <c r="AM39" s="502">
        <v>39904</v>
      </c>
      <c r="AN39" s="502">
        <v>39995</v>
      </c>
      <c r="AO39" s="502">
        <v>40087</v>
      </c>
      <c r="AP39" s="502">
        <v>40179</v>
      </c>
      <c r="AQ39" s="502">
        <v>40269</v>
      </c>
      <c r="AR39" s="502">
        <v>40360</v>
      </c>
      <c r="AS39" s="502">
        <v>40452</v>
      </c>
      <c r="AT39" s="502">
        <v>40544</v>
      </c>
      <c r="AU39" s="502">
        <v>40634</v>
      </c>
      <c r="AV39" s="502">
        <v>40725</v>
      </c>
      <c r="AW39" s="502">
        <v>40817</v>
      </c>
      <c r="AX39" s="502">
        <v>40909</v>
      </c>
      <c r="AY39" s="502">
        <v>41000</v>
      </c>
      <c r="AZ39" s="502">
        <v>41091</v>
      </c>
      <c r="BA39" s="502">
        <v>41183</v>
      </c>
      <c r="BB39" s="502">
        <v>41275</v>
      </c>
      <c r="BC39" s="502">
        <v>41365</v>
      </c>
      <c r="BD39" s="502">
        <v>41456</v>
      </c>
      <c r="BE39" s="502">
        <v>41548</v>
      </c>
      <c r="BF39" s="502">
        <v>41640</v>
      </c>
      <c r="BG39" s="502">
        <v>41730</v>
      </c>
      <c r="BH39" s="502">
        <v>41821</v>
      </c>
      <c r="BI39" s="502">
        <v>41913</v>
      </c>
      <c r="BJ39" s="502">
        <v>42005</v>
      </c>
      <c r="BK39" s="502">
        <v>42095</v>
      </c>
      <c r="BL39" s="502">
        <v>42186</v>
      </c>
      <c r="BM39" s="502">
        <v>42278</v>
      </c>
      <c r="BN39" s="502">
        <v>42370</v>
      </c>
      <c r="BO39" s="502">
        <v>42461</v>
      </c>
      <c r="BP39" s="502">
        <v>42552</v>
      </c>
      <c r="BQ39" s="502">
        <v>42644</v>
      </c>
      <c r="BR39" s="502">
        <v>42736</v>
      </c>
      <c r="BS39" s="502">
        <v>42826</v>
      </c>
      <c r="BT39" s="502">
        <v>42917</v>
      </c>
      <c r="BU39" s="502">
        <v>43009</v>
      </c>
      <c r="BV39" s="502">
        <v>43101</v>
      </c>
      <c r="BW39" s="502">
        <v>43191</v>
      </c>
      <c r="BX39" s="502">
        <v>43282</v>
      </c>
      <c r="BY39" s="502">
        <v>43374</v>
      </c>
      <c r="BZ39" s="502">
        <v>43466</v>
      </c>
      <c r="CA39" s="502">
        <v>43556</v>
      </c>
      <c r="CB39" s="502">
        <v>43647</v>
      </c>
      <c r="CC39" s="502">
        <v>43739</v>
      </c>
      <c r="CD39" s="502">
        <v>43831</v>
      </c>
      <c r="CE39" s="502">
        <v>43922</v>
      </c>
      <c r="CF39" s="502">
        <v>44013</v>
      </c>
      <c r="CG39" s="502">
        <v>44105</v>
      </c>
      <c r="CH39" s="502">
        <v>44197</v>
      </c>
      <c r="CI39" s="502">
        <v>44287</v>
      </c>
      <c r="CJ39" s="502">
        <v>44378</v>
      </c>
      <c r="CK39" s="502">
        <v>44470</v>
      </c>
      <c r="CL39" s="502">
        <v>44562</v>
      </c>
      <c r="CM39" s="502">
        <v>44652</v>
      </c>
      <c r="CN39" s="502">
        <v>44743</v>
      </c>
      <c r="CO39" s="502">
        <v>44835</v>
      </c>
      <c r="CP39" s="502">
        <v>44927</v>
      </c>
      <c r="CQ39" s="502">
        <v>45017</v>
      </c>
      <c r="CR39" s="502">
        <v>45108</v>
      </c>
      <c r="CS39" s="502">
        <v>45200</v>
      </c>
    </row>
    <row r="40" spans="1:97" x14ac:dyDescent="0.2">
      <c r="A40" s="512" t="s">
        <v>204</v>
      </c>
      <c r="B40" s="502" t="s">
        <v>55</v>
      </c>
      <c r="C40" s="502" t="s">
        <v>55</v>
      </c>
      <c r="D40" s="502" t="s">
        <v>55</v>
      </c>
      <c r="E40" s="502" t="s">
        <v>55</v>
      </c>
      <c r="F40" s="502" t="s">
        <v>55</v>
      </c>
      <c r="G40" s="502" t="s">
        <v>55</v>
      </c>
      <c r="H40" s="502" t="s">
        <v>55</v>
      </c>
      <c r="I40" s="502" t="s">
        <v>55</v>
      </c>
      <c r="J40" s="502" t="s">
        <v>55</v>
      </c>
      <c r="K40" s="502" t="s">
        <v>55</v>
      </c>
      <c r="L40" s="502" t="s">
        <v>55</v>
      </c>
      <c r="M40" s="502" t="s">
        <v>55</v>
      </c>
      <c r="N40" s="502" t="s">
        <v>55</v>
      </c>
      <c r="O40" s="502" t="s">
        <v>55</v>
      </c>
      <c r="P40" s="502" t="s">
        <v>55</v>
      </c>
      <c r="Q40" s="502" t="s">
        <v>55</v>
      </c>
      <c r="R40" s="502" t="s">
        <v>55</v>
      </c>
      <c r="S40" s="502" t="s">
        <v>55</v>
      </c>
      <c r="T40" s="502" t="s">
        <v>55</v>
      </c>
      <c r="U40" s="502" t="s">
        <v>55</v>
      </c>
      <c r="V40" s="502" t="s">
        <v>55</v>
      </c>
      <c r="W40" s="502" t="s">
        <v>55</v>
      </c>
      <c r="X40" s="502" t="s">
        <v>55</v>
      </c>
      <c r="Y40" s="502" t="s">
        <v>55</v>
      </c>
      <c r="Z40" s="502" t="s">
        <v>55</v>
      </c>
      <c r="AA40" s="502" t="s">
        <v>55</v>
      </c>
      <c r="AB40" s="502" t="s">
        <v>55</v>
      </c>
      <c r="AC40" s="502" t="s">
        <v>55</v>
      </c>
      <c r="AD40" s="502" t="s">
        <v>55</v>
      </c>
      <c r="AE40" s="502" t="s">
        <v>55</v>
      </c>
      <c r="AF40" s="502" t="s">
        <v>55</v>
      </c>
      <c r="AG40" s="502" t="s">
        <v>55</v>
      </c>
      <c r="AH40" s="502" t="s">
        <v>55</v>
      </c>
      <c r="AI40" s="502" t="s">
        <v>55</v>
      </c>
      <c r="AJ40" s="502" t="s">
        <v>55</v>
      </c>
      <c r="AK40" s="502" t="s">
        <v>55</v>
      </c>
      <c r="AL40" s="502" t="s">
        <v>55</v>
      </c>
      <c r="AM40" s="502" t="s">
        <v>55</v>
      </c>
      <c r="AN40" s="502" t="s">
        <v>55</v>
      </c>
      <c r="AO40" s="502" t="s">
        <v>55</v>
      </c>
      <c r="AP40" s="502" t="s">
        <v>55</v>
      </c>
      <c r="AQ40" s="502" t="s">
        <v>55</v>
      </c>
      <c r="AR40" s="502" t="s">
        <v>55</v>
      </c>
      <c r="AS40" s="502" t="s">
        <v>55</v>
      </c>
      <c r="AT40" s="502" t="s">
        <v>55</v>
      </c>
      <c r="AU40" s="502" t="s">
        <v>55</v>
      </c>
      <c r="AV40" s="502" t="s">
        <v>55</v>
      </c>
      <c r="AW40" s="502" t="s">
        <v>55</v>
      </c>
      <c r="AX40" s="502" t="s">
        <v>55</v>
      </c>
      <c r="AY40" s="502" t="s">
        <v>55</v>
      </c>
      <c r="AZ40" s="502" t="s">
        <v>55</v>
      </c>
      <c r="BA40" s="502" t="s">
        <v>55</v>
      </c>
      <c r="BB40" s="502" t="s">
        <v>55</v>
      </c>
      <c r="BC40" s="502" t="s">
        <v>55</v>
      </c>
      <c r="BD40" s="502" t="s">
        <v>55</v>
      </c>
      <c r="BE40" s="502" t="s">
        <v>55</v>
      </c>
      <c r="BF40" s="502" t="s">
        <v>55</v>
      </c>
      <c r="BG40" s="502" t="s">
        <v>55</v>
      </c>
      <c r="BH40" s="502" t="s">
        <v>55</v>
      </c>
      <c r="BI40" s="502" t="s">
        <v>55</v>
      </c>
      <c r="BJ40" s="502" t="s">
        <v>55</v>
      </c>
      <c r="BK40" s="502" t="s">
        <v>55</v>
      </c>
      <c r="BL40" s="502" t="s">
        <v>55</v>
      </c>
      <c r="BM40" s="502" t="s">
        <v>55</v>
      </c>
      <c r="BN40" s="502" t="s">
        <v>55</v>
      </c>
      <c r="BO40" s="502" t="s">
        <v>55</v>
      </c>
      <c r="BP40" s="502" t="s">
        <v>55</v>
      </c>
      <c r="BQ40" s="502" t="s">
        <v>55</v>
      </c>
      <c r="BR40" s="502" t="s">
        <v>55</v>
      </c>
      <c r="BS40" s="502" t="s">
        <v>55</v>
      </c>
      <c r="BT40" s="502" t="s">
        <v>55</v>
      </c>
      <c r="BU40" s="502" t="s">
        <v>55</v>
      </c>
      <c r="BV40" s="502" t="s">
        <v>55</v>
      </c>
      <c r="BW40" s="502" t="s">
        <v>55</v>
      </c>
      <c r="BX40" s="502" t="s">
        <v>55</v>
      </c>
      <c r="BY40" s="502" t="s">
        <v>55</v>
      </c>
      <c r="BZ40" s="502" t="s">
        <v>55</v>
      </c>
      <c r="CA40" s="502" t="s">
        <v>55</v>
      </c>
      <c r="CB40" s="502" t="s">
        <v>55</v>
      </c>
      <c r="CC40" s="502" t="s">
        <v>55</v>
      </c>
      <c r="CD40" s="502" t="s">
        <v>55</v>
      </c>
      <c r="CE40" s="502" t="s">
        <v>55</v>
      </c>
      <c r="CF40" s="502" t="s">
        <v>55</v>
      </c>
      <c r="CG40" s="502" t="s">
        <v>55</v>
      </c>
      <c r="CH40" s="502" t="s">
        <v>55</v>
      </c>
      <c r="CI40" s="502" t="s">
        <v>55</v>
      </c>
      <c r="CJ40" s="502" t="s">
        <v>55</v>
      </c>
      <c r="CK40" s="502" t="s">
        <v>55</v>
      </c>
      <c r="CL40" s="502" t="s">
        <v>55</v>
      </c>
      <c r="CM40" s="502" t="s">
        <v>55</v>
      </c>
      <c r="CN40" s="502" t="s">
        <v>55</v>
      </c>
      <c r="CO40" s="502" t="s">
        <v>55</v>
      </c>
      <c r="CP40" s="502" t="s">
        <v>55</v>
      </c>
      <c r="CQ40" s="502" t="s">
        <v>55</v>
      </c>
      <c r="CR40" s="502" t="s">
        <v>55</v>
      </c>
      <c r="CS40" s="502" t="s">
        <v>55</v>
      </c>
    </row>
    <row r="41" spans="1:97" x14ac:dyDescent="0.2">
      <c r="A41" s="512" t="s">
        <v>205</v>
      </c>
      <c r="B41" s="502" t="s">
        <v>55</v>
      </c>
      <c r="C41" s="502" t="s">
        <v>55</v>
      </c>
      <c r="D41" s="502" t="s">
        <v>55</v>
      </c>
      <c r="E41" s="502" t="s">
        <v>55</v>
      </c>
      <c r="F41" s="502" t="s">
        <v>55</v>
      </c>
      <c r="G41" s="502" t="s">
        <v>55</v>
      </c>
      <c r="H41" s="502" t="s">
        <v>55</v>
      </c>
      <c r="I41" s="502" t="s">
        <v>55</v>
      </c>
      <c r="J41" s="502" t="s">
        <v>55</v>
      </c>
      <c r="K41" s="502" t="s">
        <v>55</v>
      </c>
      <c r="L41" s="502" t="s">
        <v>55</v>
      </c>
      <c r="M41" s="502" t="s">
        <v>55</v>
      </c>
      <c r="N41" s="502" t="s">
        <v>55</v>
      </c>
      <c r="O41" s="502" t="s">
        <v>55</v>
      </c>
      <c r="P41" s="502" t="s">
        <v>55</v>
      </c>
      <c r="Q41" s="502" t="s">
        <v>55</v>
      </c>
      <c r="R41" s="502" t="s">
        <v>55</v>
      </c>
      <c r="S41" s="502" t="s">
        <v>55</v>
      </c>
      <c r="T41" s="502" t="s">
        <v>55</v>
      </c>
      <c r="U41" s="502" t="s">
        <v>55</v>
      </c>
      <c r="V41" s="502" t="s">
        <v>55</v>
      </c>
      <c r="W41" s="502" t="s">
        <v>55</v>
      </c>
      <c r="X41" s="502" t="s">
        <v>55</v>
      </c>
      <c r="Y41" s="502" t="s">
        <v>55</v>
      </c>
      <c r="Z41" s="502" t="s">
        <v>55</v>
      </c>
      <c r="AA41" s="502" t="s">
        <v>55</v>
      </c>
      <c r="AB41" s="502" t="s">
        <v>55</v>
      </c>
      <c r="AC41" s="502" t="s">
        <v>55</v>
      </c>
      <c r="AD41" s="502" t="s">
        <v>55</v>
      </c>
      <c r="AE41" s="502" t="s">
        <v>55</v>
      </c>
      <c r="AF41" s="502" t="s">
        <v>55</v>
      </c>
      <c r="AG41" s="502" t="s">
        <v>55</v>
      </c>
      <c r="AH41" s="502" t="s">
        <v>55</v>
      </c>
      <c r="AI41" s="502" t="s">
        <v>55</v>
      </c>
      <c r="AJ41" s="502" t="s">
        <v>55</v>
      </c>
      <c r="AK41" s="502" t="s">
        <v>55</v>
      </c>
      <c r="AL41" s="502" t="s">
        <v>55</v>
      </c>
      <c r="AM41" s="502" t="s">
        <v>55</v>
      </c>
      <c r="AN41" s="502" t="s">
        <v>55</v>
      </c>
      <c r="AO41" s="502" t="s">
        <v>55</v>
      </c>
      <c r="AP41" s="502" t="s">
        <v>55</v>
      </c>
      <c r="AQ41" s="502" t="s">
        <v>55</v>
      </c>
      <c r="AR41" s="502" t="s">
        <v>55</v>
      </c>
      <c r="AS41" s="502" t="s">
        <v>55</v>
      </c>
      <c r="AT41" s="502" t="s">
        <v>55</v>
      </c>
      <c r="AU41" s="502" t="s">
        <v>55</v>
      </c>
      <c r="AV41" s="502" t="s">
        <v>55</v>
      </c>
      <c r="AW41" s="502" t="s">
        <v>55</v>
      </c>
      <c r="AX41" s="502" t="s">
        <v>55</v>
      </c>
      <c r="AY41" s="502" t="s">
        <v>55</v>
      </c>
      <c r="AZ41" s="502" t="s">
        <v>55</v>
      </c>
      <c r="BA41" s="502" t="s">
        <v>55</v>
      </c>
      <c r="BB41" s="502" t="s">
        <v>55</v>
      </c>
      <c r="BC41" s="502" t="s">
        <v>55</v>
      </c>
      <c r="BD41" s="502" t="s">
        <v>55</v>
      </c>
      <c r="BE41" s="502" t="s">
        <v>55</v>
      </c>
      <c r="BF41" s="502" t="s">
        <v>55</v>
      </c>
      <c r="BG41" s="502" t="s">
        <v>55</v>
      </c>
      <c r="BH41" s="502" t="s">
        <v>55</v>
      </c>
      <c r="BI41" s="502" t="s">
        <v>55</v>
      </c>
      <c r="BJ41" s="502" t="s">
        <v>55</v>
      </c>
      <c r="BK41" s="502" t="s">
        <v>55</v>
      </c>
      <c r="BL41" s="502" t="s">
        <v>55</v>
      </c>
      <c r="BM41" s="502" t="s">
        <v>55</v>
      </c>
      <c r="BN41" s="502" t="s">
        <v>55</v>
      </c>
      <c r="BO41" s="502" t="s">
        <v>55</v>
      </c>
      <c r="BP41" s="502" t="s">
        <v>55</v>
      </c>
      <c r="BQ41" s="502" t="s">
        <v>55</v>
      </c>
      <c r="BR41" s="502" t="s">
        <v>55</v>
      </c>
      <c r="BS41" s="502" t="s">
        <v>55</v>
      </c>
      <c r="BT41" s="502" t="s">
        <v>55</v>
      </c>
      <c r="BU41" s="502" t="s">
        <v>55</v>
      </c>
      <c r="BV41" s="502" t="s">
        <v>55</v>
      </c>
      <c r="BW41" s="502" t="s">
        <v>55</v>
      </c>
      <c r="BX41" s="502" t="s">
        <v>55</v>
      </c>
      <c r="BY41" s="502" t="s">
        <v>55</v>
      </c>
      <c r="BZ41" s="502" t="s">
        <v>55</v>
      </c>
      <c r="CA41" s="502" t="s">
        <v>55</v>
      </c>
      <c r="CB41" s="502" t="s">
        <v>55</v>
      </c>
      <c r="CC41" s="502" t="s">
        <v>55</v>
      </c>
      <c r="CD41" s="502" t="s">
        <v>55</v>
      </c>
      <c r="CE41" s="502" t="s">
        <v>55</v>
      </c>
      <c r="CF41" s="502" t="s">
        <v>55</v>
      </c>
      <c r="CG41" s="502" t="s">
        <v>55</v>
      </c>
      <c r="CH41" s="502" t="s">
        <v>55</v>
      </c>
      <c r="CI41" s="502" t="s">
        <v>55</v>
      </c>
      <c r="CJ41" s="502" t="s">
        <v>55</v>
      </c>
      <c r="CK41" s="502" t="s">
        <v>55</v>
      </c>
      <c r="CL41" s="502" t="s">
        <v>55</v>
      </c>
      <c r="CM41" s="502" t="s">
        <v>55</v>
      </c>
      <c r="CN41" s="502" t="s">
        <v>55</v>
      </c>
      <c r="CO41" s="502" t="s">
        <v>55</v>
      </c>
      <c r="CP41" s="502" t="s">
        <v>55</v>
      </c>
      <c r="CQ41" s="502" t="s">
        <v>55</v>
      </c>
      <c r="CR41" s="502" t="s">
        <v>55</v>
      </c>
      <c r="CS41" s="502" t="s">
        <v>55</v>
      </c>
    </row>
    <row r="42" spans="1:97" x14ac:dyDescent="0.2">
      <c r="A42" s="512" t="s">
        <v>0</v>
      </c>
      <c r="B42" s="502">
        <v>36525</v>
      </c>
      <c r="C42" s="502">
        <v>36616</v>
      </c>
      <c r="D42" s="502">
        <v>36707</v>
      </c>
      <c r="E42" s="502">
        <v>36799</v>
      </c>
      <c r="F42" s="502">
        <v>36891</v>
      </c>
      <c r="G42" s="502">
        <v>36981</v>
      </c>
      <c r="H42" s="502">
        <v>37072</v>
      </c>
      <c r="I42" s="502">
        <v>37164</v>
      </c>
      <c r="J42" s="502">
        <v>37256</v>
      </c>
      <c r="K42" s="502">
        <v>37346</v>
      </c>
      <c r="L42" s="502">
        <v>37437</v>
      </c>
      <c r="M42" s="502">
        <v>37529</v>
      </c>
      <c r="N42" s="502">
        <v>37621</v>
      </c>
      <c r="O42" s="502">
        <v>37711</v>
      </c>
      <c r="P42" s="502">
        <v>37802</v>
      </c>
      <c r="Q42" s="502">
        <v>37894</v>
      </c>
      <c r="R42" s="502">
        <v>37986</v>
      </c>
      <c r="S42" s="502">
        <v>38077</v>
      </c>
      <c r="T42" s="502">
        <v>38168</v>
      </c>
      <c r="U42" s="502">
        <v>38260</v>
      </c>
      <c r="V42" s="502">
        <v>38352</v>
      </c>
      <c r="W42" s="502">
        <v>38442</v>
      </c>
      <c r="X42" s="502">
        <v>38533</v>
      </c>
      <c r="Y42" s="502">
        <v>38625</v>
      </c>
      <c r="Z42" s="502">
        <v>38717</v>
      </c>
      <c r="AA42" s="502">
        <v>38807</v>
      </c>
      <c r="AB42" s="502">
        <v>38898</v>
      </c>
      <c r="AC42" s="502">
        <v>38990</v>
      </c>
      <c r="AD42" s="502">
        <v>39082</v>
      </c>
      <c r="AE42" s="501">
        <v>39172</v>
      </c>
      <c r="AF42" s="501">
        <v>39263</v>
      </c>
      <c r="AG42" s="501">
        <v>39355</v>
      </c>
      <c r="AH42" s="501">
        <v>39447</v>
      </c>
      <c r="AI42" s="502">
        <v>39538</v>
      </c>
      <c r="AJ42" s="502">
        <v>39629</v>
      </c>
      <c r="AK42" s="502">
        <v>39721</v>
      </c>
      <c r="AL42" s="502">
        <v>39813</v>
      </c>
      <c r="AM42" s="502">
        <v>39903</v>
      </c>
      <c r="AN42" s="502">
        <v>39994</v>
      </c>
      <c r="AO42" s="502">
        <v>40086</v>
      </c>
      <c r="AP42" s="502">
        <v>40178</v>
      </c>
      <c r="AQ42" s="502">
        <v>40268</v>
      </c>
      <c r="AR42" s="502">
        <v>40359</v>
      </c>
      <c r="AS42" s="502">
        <v>40451</v>
      </c>
      <c r="AT42" s="502">
        <v>40543</v>
      </c>
      <c r="AU42" s="502">
        <v>40633</v>
      </c>
      <c r="AV42" s="502">
        <v>40724</v>
      </c>
      <c r="AW42" s="502">
        <v>40816</v>
      </c>
      <c r="AX42" s="502">
        <v>40908</v>
      </c>
      <c r="AY42" s="502">
        <v>40999</v>
      </c>
      <c r="AZ42" s="502">
        <v>41090</v>
      </c>
      <c r="BA42" s="502">
        <v>41182</v>
      </c>
      <c r="BB42" s="502">
        <v>41274</v>
      </c>
      <c r="BC42" s="502">
        <v>41364</v>
      </c>
      <c r="BD42" s="502">
        <v>41455</v>
      </c>
      <c r="BE42" s="502">
        <v>41547</v>
      </c>
      <c r="BF42" s="502">
        <v>41639</v>
      </c>
      <c r="BG42" s="502">
        <v>41729</v>
      </c>
      <c r="BH42" s="502">
        <v>41820</v>
      </c>
      <c r="BI42" s="502">
        <v>41912</v>
      </c>
      <c r="BJ42" s="502">
        <v>42004</v>
      </c>
      <c r="BK42" s="502">
        <v>42094</v>
      </c>
      <c r="BL42" s="502">
        <v>42185</v>
      </c>
      <c r="BM42" s="502">
        <v>42277</v>
      </c>
      <c r="BN42" s="502">
        <v>42369</v>
      </c>
      <c r="BO42" s="502">
        <v>42460</v>
      </c>
      <c r="BP42" s="502">
        <v>42551</v>
      </c>
      <c r="BQ42" s="502">
        <v>42643</v>
      </c>
      <c r="BR42" s="502">
        <v>42735</v>
      </c>
      <c r="BS42" s="502">
        <v>42825</v>
      </c>
      <c r="BT42" s="502">
        <v>42916</v>
      </c>
      <c r="BU42" s="502">
        <v>43008</v>
      </c>
      <c r="BV42" s="502">
        <v>43100</v>
      </c>
      <c r="BW42" s="502">
        <v>43190</v>
      </c>
      <c r="BX42" s="502">
        <v>43281</v>
      </c>
      <c r="BY42" s="502">
        <v>43373</v>
      </c>
      <c r="BZ42" s="502">
        <v>43465</v>
      </c>
      <c r="CA42" s="502">
        <v>43555</v>
      </c>
      <c r="CB42" s="502">
        <v>43646</v>
      </c>
      <c r="CC42" s="502">
        <v>43738</v>
      </c>
      <c r="CD42" s="502">
        <v>43830</v>
      </c>
      <c r="CE42" s="502">
        <v>43921</v>
      </c>
      <c r="CF42" s="502">
        <v>44012</v>
      </c>
      <c r="CG42" s="502">
        <v>44104</v>
      </c>
      <c r="CH42" s="502">
        <v>44196</v>
      </c>
      <c r="CI42" s="502">
        <v>44286</v>
      </c>
      <c r="CJ42" s="502">
        <v>44377</v>
      </c>
      <c r="CK42" s="502">
        <v>44469</v>
      </c>
      <c r="CL42" s="502">
        <v>44561</v>
      </c>
      <c r="CM42" s="502">
        <v>44651</v>
      </c>
      <c r="CN42" s="502">
        <v>44742</v>
      </c>
      <c r="CO42" s="502">
        <v>44834</v>
      </c>
      <c r="CP42" s="502">
        <v>44926</v>
      </c>
      <c r="CQ42" s="502">
        <v>45016</v>
      </c>
      <c r="CR42" s="502">
        <v>45107</v>
      </c>
      <c r="CS42" s="502">
        <v>45199</v>
      </c>
    </row>
    <row r="43" spans="1:97" x14ac:dyDescent="0.2">
      <c r="A43" s="512" t="s">
        <v>198</v>
      </c>
      <c r="B43" s="502">
        <v>36525</v>
      </c>
      <c r="C43" s="502">
        <v>36616</v>
      </c>
      <c r="D43" s="502">
        <v>36707</v>
      </c>
      <c r="E43" s="502">
        <v>36799</v>
      </c>
      <c r="F43" s="502">
        <v>36891</v>
      </c>
      <c r="G43" s="502">
        <v>36981</v>
      </c>
      <c r="H43" s="502">
        <v>37072</v>
      </c>
      <c r="I43" s="502">
        <v>37164</v>
      </c>
      <c r="J43" s="502">
        <v>37256</v>
      </c>
      <c r="K43" s="502">
        <v>37346</v>
      </c>
      <c r="L43" s="502">
        <v>37437</v>
      </c>
      <c r="M43" s="502">
        <v>37529</v>
      </c>
      <c r="N43" s="502">
        <v>37621</v>
      </c>
      <c r="O43" s="502">
        <v>37711</v>
      </c>
      <c r="P43" s="502">
        <v>37802</v>
      </c>
      <c r="Q43" s="502">
        <v>37894</v>
      </c>
      <c r="R43" s="502">
        <v>37986</v>
      </c>
      <c r="S43" s="502">
        <v>38077</v>
      </c>
      <c r="T43" s="502">
        <v>38168</v>
      </c>
      <c r="U43" s="502">
        <v>38260</v>
      </c>
      <c r="V43" s="502">
        <v>38352</v>
      </c>
      <c r="W43" s="502">
        <v>38442</v>
      </c>
      <c r="X43" s="502">
        <v>38533</v>
      </c>
      <c r="Y43" s="502">
        <v>38625</v>
      </c>
      <c r="Z43" s="502">
        <v>38717</v>
      </c>
      <c r="AA43" s="502">
        <v>38807</v>
      </c>
      <c r="AB43" s="502">
        <v>38898</v>
      </c>
      <c r="AC43" s="502">
        <v>38990</v>
      </c>
      <c r="AD43" s="502">
        <v>39082</v>
      </c>
      <c r="AE43" s="501">
        <v>39172</v>
      </c>
      <c r="AF43" s="501">
        <v>39263</v>
      </c>
      <c r="AG43" s="501">
        <v>39355</v>
      </c>
      <c r="AH43" s="501">
        <v>39447</v>
      </c>
      <c r="AI43" s="502">
        <v>39538</v>
      </c>
      <c r="AJ43" s="502">
        <v>39629</v>
      </c>
      <c r="AK43" s="502">
        <v>39721</v>
      </c>
      <c r="AL43" s="502">
        <v>39813</v>
      </c>
      <c r="AM43" s="502">
        <v>39903</v>
      </c>
      <c r="AN43" s="502">
        <v>39994</v>
      </c>
      <c r="AO43" s="502">
        <v>40086</v>
      </c>
      <c r="AP43" s="502">
        <v>40178</v>
      </c>
      <c r="AQ43" s="502">
        <v>40268</v>
      </c>
      <c r="AR43" s="502">
        <v>40359</v>
      </c>
      <c r="AS43" s="502">
        <v>40451</v>
      </c>
      <c r="AT43" s="502">
        <v>40543</v>
      </c>
      <c r="AU43" s="502">
        <v>40633</v>
      </c>
      <c r="AV43" s="502">
        <v>40724</v>
      </c>
      <c r="AW43" s="502">
        <v>40816</v>
      </c>
      <c r="AX43" s="502">
        <v>40908</v>
      </c>
      <c r="AY43" s="502">
        <v>40999</v>
      </c>
      <c r="AZ43" s="502">
        <v>41090</v>
      </c>
      <c r="BA43" s="502">
        <v>41182</v>
      </c>
      <c r="BB43" s="502">
        <v>41274</v>
      </c>
      <c r="BC43" s="502">
        <v>41364</v>
      </c>
      <c r="BD43" s="502">
        <v>41455</v>
      </c>
      <c r="BE43" s="502">
        <v>41547</v>
      </c>
      <c r="BF43" s="502">
        <v>41639</v>
      </c>
      <c r="BG43" s="502">
        <v>41729</v>
      </c>
      <c r="BH43" s="502">
        <v>41820</v>
      </c>
      <c r="BI43" s="502">
        <v>41912</v>
      </c>
      <c r="BJ43" s="502">
        <v>42004</v>
      </c>
      <c r="BK43" s="502">
        <v>42094</v>
      </c>
      <c r="BL43" s="502">
        <v>42185</v>
      </c>
      <c r="BM43" s="502">
        <v>42277</v>
      </c>
      <c r="BN43" s="502">
        <v>42369</v>
      </c>
      <c r="BO43" s="502">
        <v>42460</v>
      </c>
      <c r="BP43" s="502">
        <v>42551</v>
      </c>
      <c r="BQ43" s="502">
        <v>42643</v>
      </c>
      <c r="BR43" s="502">
        <v>42735</v>
      </c>
      <c r="BS43" s="502">
        <v>42825</v>
      </c>
      <c r="BT43" s="502">
        <v>42916</v>
      </c>
      <c r="BU43" s="502">
        <v>43008</v>
      </c>
      <c r="BV43" s="502">
        <v>43100</v>
      </c>
      <c r="BW43" s="502">
        <v>43190</v>
      </c>
      <c r="BX43" s="502">
        <v>43281</v>
      </c>
      <c r="BY43" s="502">
        <v>43373</v>
      </c>
      <c r="BZ43" s="502">
        <v>43465</v>
      </c>
      <c r="CA43" s="502">
        <v>43555</v>
      </c>
      <c r="CB43" s="502">
        <v>43646</v>
      </c>
      <c r="CC43" s="502">
        <v>43738</v>
      </c>
      <c r="CD43" s="502">
        <v>43830</v>
      </c>
      <c r="CE43" s="502">
        <v>43921</v>
      </c>
      <c r="CF43" s="502">
        <v>44012</v>
      </c>
      <c r="CG43" s="502">
        <v>44104</v>
      </c>
      <c r="CH43" s="502">
        <v>44196</v>
      </c>
      <c r="CI43" s="502">
        <v>44286</v>
      </c>
      <c r="CJ43" s="502">
        <v>44377</v>
      </c>
      <c r="CK43" s="502">
        <v>44469</v>
      </c>
      <c r="CL43" s="502">
        <v>44561</v>
      </c>
      <c r="CM43" s="502">
        <v>44651</v>
      </c>
      <c r="CN43" s="502">
        <v>44742</v>
      </c>
      <c r="CO43" s="502">
        <v>44834</v>
      </c>
      <c r="CP43" s="502">
        <v>44926</v>
      </c>
      <c r="CQ43" s="502">
        <v>45016</v>
      </c>
      <c r="CR43" s="502">
        <v>45107</v>
      </c>
      <c r="CS43" s="502">
        <v>45199</v>
      </c>
    </row>
    <row r="44" spans="1:97" x14ac:dyDescent="0.2">
      <c r="A44" s="512" t="s">
        <v>109</v>
      </c>
      <c r="B44" s="502">
        <v>36525</v>
      </c>
      <c r="C44" s="502">
        <v>36616</v>
      </c>
      <c r="D44" s="502">
        <v>36707</v>
      </c>
      <c r="E44" s="502">
        <v>36799</v>
      </c>
      <c r="F44" s="502">
        <v>36891</v>
      </c>
      <c r="G44" s="502">
        <v>36981</v>
      </c>
      <c r="H44" s="502">
        <v>37072</v>
      </c>
      <c r="I44" s="502">
        <v>37164</v>
      </c>
      <c r="J44" s="502">
        <v>37256</v>
      </c>
      <c r="K44" s="502">
        <v>37346</v>
      </c>
      <c r="L44" s="502">
        <v>37437</v>
      </c>
      <c r="M44" s="502">
        <v>37529</v>
      </c>
      <c r="N44" s="502">
        <v>37621</v>
      </c>
      <c r="O44" s="502">
        <v>37711</v>
      </c>
      <c r="P44" s="502">
        <v>37802</v>
      </c>
      <c r="Q44" s="502">
        <v>37894</v>
      </c>
      <c r="R44" s="502">
        <v>37986</v>
      </c>
      <c r="S44" s="502">
        <v>38077</v>
      </c>
      <c r="T44" s="502">
        <v>38168</v>
      </c>
      <c r="U44" s="502">
        <v>38260</v>
      </c>
      <c r="V44" s="502">
        <v>38352</v>
      </c>
      <c r="W44" s="502">
        <v>38442</v>
      </c>
      <c r="X44" s="502">
        <v>38533</v>
      </c>
      <c r="Y44" s="502">
        <v>38625</v>
      </c>
      <c r="Z44" s="502">
        <v>38717</v>
      </c>
      <c r="AA44" s="502">
        <v>38807</v>
      </c>
      <c r="AB44" s="502">
        <v>38898</v>
      </c>
      <c r="AC44" s="502">
        <v>38990</v>
      </c>
      <c r="AD44" s="502">
        <v>39082</v>
      </c>
      <c r="AE44" s="501">
        <v>39172</v>
      </c>
      <c r="AF44" s="501">
        <v>39263</v>
      </c>
      <c r="AG44" s="501">
        <v>39355</v>
      </c>
      <c r="AH44" s="501">
        <v>39447</v>
      </c>
      <c r="AI44" s="502">
        <v>39538</v>
      </c>
      <c r="AJ44" s="502">
        <v>39629</v>
      </c>
      <c r="AK44" s="502">
        <v>39721</v>
      </c>
      <c r="AL44" s="502">
        <v>39813</v>
      </c>
      <c r="AM44" s="502">
        <v>39903</v>
      </c>
      <c r="AN44" s="502">
        <v>39994</v>
      </c>
      <c r="AO44" s="502">
        <v>40086</v>
      </c>
      <c r="AP44" s="502">
        <v>40178</v>
      </c>
      <c r="AQ44" s="502">
        <v>40268</v>
      </c>
      <c r="AR44" s="502">
        <v>40359</v>
      </c>
      <c r="AS44" s="502">
        <v>40451</v>
      </c>
      <c r="AT44" s="502">
        <v>40543</v>
      </c>
      <c r="AU44" s="502">
        <v>40633</v>
      </c>
      <c r="AV44" s="502">
        <v>40724</v>
      </c>
      <c r="AW44" s="502">
        <v>40816</v>
      </c>
      <c r="AX44" s="502">
        <v>40908</v>
      </c>
      <c r="AY44" s="502">
        <v>40999</v>
      </c>
      <c r="AZ44" s="502">
        <v>41090</v>
      </c>
      <c r="BA44" s="502">
        <v>41182</v>
      </c>
      <c r="BB44" s="502">
        <v>41274</v>
      </c>
      <c r="BC44" s="502">
        <v>41364</v>
      </c>
      <c r="BD44" s="502">
        <v>41455</v>
      </c>
      <c r="BE44" s="502">
        <v>41547</v>
      </c>
      <c r="BF44" s="502">
        <v>41639</v>
      </c>
      <c r="BG44" s="502">
        <v>41729</v>
      </c>
      <c r="BH44" s="502">
        <v>41820</v>
      </c>
      <c r="BI44" s="502">
        <v>41912</v>
      </c>
      <c r="BJ44" s="502">
        <v>42004</v>
      </c>
      <c r="BK44" s="502">
        <v>42094</v>
      </c>
      <c r="BL44" s="502">
        <v>42185</v>
      </c>
      <c r="BM44" s="502">
        <v>42277</v>
      </c>
      <c r="BN44" s="502">
        <v>42369</v>
      </c>
      <c r="BO44" s="502">
        <v>42460</v>
      </c>
      <c r="BP44" s="502">
        <v>42551</v>
      </c>
      <c r="BQ44" s="502">
        <v>42643</v>
      </c>
      <c r="BR44" s="502">
        <v>42735</v>
      </c>
      <c r="BS44" s="502">
        <v>42825</v>
      </c>
      <c r="BT44" s="502">
        <v>42916</v>
      </c>
      <c r="BU44" s="502">
        <v>43008</v>
      </c>
      <c r="BV44" s="502">
        <v>43100</v>
      </c>
      <c r="BW44" s="502">
        <v>43190</v>
      </c>
      <c r="BX44" s="502">
        <v>43281</v>
      </c>
      <c r="BY44" s="502">
        <v>43373</v>
      </c>
      <c r="BZ44" s="502">
        <v>43465</v>
      </c>
      <c r="CA44" s="502">
        <v>43555</v>
      </c>
      <c r="CB44" s="502">
        <v>43646</v>
      </c>
      <c r="CC44" s="502">
        <v>43738</v>
      </c>
      <c r="CD44" s="502">
        <v>43830</v>
      </c>
      <c r="CE44" s="502">
        <v>43921</v>
      </c>
      <c r="CF44" s="502">
        <v>44012</v>
      </c>
      <c r="CG44" s="502">
        <v>44104</v>
      </c>
      <c r="CH44" s="502">
        <v>44196</v>
      </c>
      <c r="CI44" s="502">
        <v>44286</v>
      </c>
      <c r="CJ44" s="502">
        <v>44377</v>
      </c>
      <c r="CK44" s="502">
        <v>44469</v>
      </c>
      <c r="CL44" s="502">
        <v>44561</v>
      </c>
      <c r="CM44" s="502">
        <v>44651</v>
      </c>
      <c r="CN44" s="502">
        <v>44742</v>
      </c>
      <c r="CO44" s="502">
        <v>44834</v>
      </c>
      <c r="CP44" s="502">
        <v>44926</v>
      </c>
      <c r="CQ44" s="502">
        <v>45016</v>
      </c>
      <c r="CR44" s="502">
        <v>45107</v>
      </c>
      <c r="CS44" s="502">
        <v>45199</v>
      </c>
    </row>
    <row r="45" spans="1:97" x14ac:dyDescent="0.2">
      <c r="A45" s="512" t="s">
        <v>200</v>
      </c>
      <c r="B45" s="502">
        <v>36525</v>
      </c>
      <c r="C45" s="502">
        <v>36616</v>
      </c>
      <c r="D45" s="502">
        <v>36707</v>
      </c>
      <c r="E45" s="502">
        <v>36799</v>
      </c>
      <c r="F45" s="502">
        <v>36891</v>
      </c>
      <c r="G45" s="502">
        <v>36981</v>
      </c>
      <c r="H45" s="502">
        <v>37072</v>
      </c>
      <c r="I45" s="502">
        <v>37164</v>
      </c>
      <c r="J45" s="502">
        <v>37256</v>
      </c>
      <c r="K45" s="502">
        <v>37346</v>
      </c>
      <c r="L45" s="502">
        <v>37437</v>
      </c>
      <c r="M45" s="502">
        <v>37529</v>
      </c>
      <c r="N45" s="502">
        <v>37621</v>
      </c>
      <c r="O45" s="502">
        <v>37711</v>
      </c>
      <c r="P45" s="502">
        <v>37802</v>
      </c>
      <c r="Q45" s="502">
        <v>37894</v>
      </c>
      <c r="R45" s="502">
        <v>37986</v>
      </c>
      <c r="S45" s="502">
        <v>38077</v>
      </c>
      <c r="T45" s="502">
        <v>38168</v>
      </c>
      <c r="U45" s="502">
        <v>38260</v>
      </c>
      <c r="V45" s="502">
        <v>38352</v>
      </c>
      <c r="W45" s="502">
        <v>38442</v>
      </c>
      <c r="X45" s="502">
        <v>38533</v>
      </c>
      <c r="Y45" s="502">
        <v>38625</v>
      </c>
      <c r="Z45" s="502">
        <v>38717</v>
      </c>
      <c r="AA45" s="502">
        <v>38807</v>
      </c>
      <c r="AB45" s="502">
        <v>38898</v>
      </c>
      <c r="AC45" s="502">
        <v>38990</v>
      </c>
      <c r="AD45" s="502">
        <v>39082</v>
      </c>
      <c r="AE45" s="501">
        <v>39172</v>
      </c>
      <c r="AF45" s="501">
        <v>39263</v>
      </c>
      <c r="AG45" s="501">
        <v>39355</v>
      </c>
      <c r="AH45" s="501">
        <v>39447</v>
      </c>
      <c r="AI45" s="502">
        <v>39538</v>
      </c>
      <c r="AJ45" s="502">
        <v>39629</v>
      </c>
      <c r="AK45" s="502">
        <v>39721</v>
      </c>
      <c r="AL45" s="502">
        <v>39813</v>
      </c>
      <c r="AM45" s="502">
        <v>39903</v>
      </c>
      <c r="AN45" s="502">
        <v>39994</v>
      </c>
      <c r="AO45" s="502">
        <v>40086</v>
      </c>
      <c r="AP45" s="502">
        <v>40178</v>
      </c>
      <c r="AQ45" s="502">
        <v>40268</v>
      </c>
      <c r="AR45" s="502">
        <v>40359</v>
      </c>
      <c r="AS45" s="502">
        <v>40451</v>
      </c>
      <c r="AT45" s="502">
        <v>40543</v>
      </c>
      <c r="AU45" s="502">
        <v>40633</v>
      </c>
      <c r="AV45" s="502">
        <v>40724</v>
      </c>
      <c r="AW45" s="502">
        <v>40816</v>
      </c>
      <c r="AX45" s="502">
        <v>40908</v>
      </c>
      <c r="AY45" s="502">
        <v>40999</v>
      </c>
      <c r="AZ45" s="502">
        <v>41090</v>
      </c>
      <c r="BA45" s="502">
        <v>41182</v>
      </c>
      <c r="BB45" s="502">
        <v>41274</v>
      </c>
      <c r="BC45" s="502">
        <v>41364</v>
      </c>
      <c r="BD45" s="502">
        <v>41455</v>
      </c>
      <c r="BE45" s="502">
        <v>41547</v>
      </c>
      <c r="BF45" s="502">
        <v>41639</v>
      </c>
      <c r="BG45" s="502">
        <v>41729</v>
      </c>
      <c r="BH45" s="502">
        <v>41820</v>
      </c>
      <c r="BI45" s="502">
        <v>41912</v>
      </c>
      <c r="BJ45" s="502">
        <v>42004</v>
      </c>
      <c r="BK45" s="502">
        <v>42094</v>
      </c>
      <c r="BL45" s="502">
        <v>42185</v>
      </c>
      <c r="BM45" s="502">
        <v>42277</v>
      </c>
      <c r="BN45" s="502">
        <v>42369</v>
      </c>
      <c r="BO45" s="502">
        <v>42460</v>
      </c>
      <c r="BP45" s="502">
        <v>42551</v>
      </c>
      <c r="BQ45" s="502">
        <v>42643</v>
      </c>
      <c r="BR45" s="502">
        <v>42735</v>
      </c>
      <c r="BS45" s="502">
        <v>42825</v>
      </c>
      <c r="BT45" s="502">
        <v>42916</v>
      </c>
      <c r="BU45" s="502">
        <v>43008</v>
      </c>
      <c r="BV45" s="502">
        <v>43100</v>
      </c>
      <c r="BW45" s="502">
        <v>43190</v>
      </c>
      <c r="BX45" s="502">
        <v>43281</v>
      </c>
      <c r="BY45" s="502">
        <v>43373</v>
      </c>
      <c r="BZ45" s="502">
        <v>43465</v>
      </c>
      <c r="CA45" s="502">
        <v>43555</v>
      </c>
      <c r="CB45" s="502">
        <v>43646</v>
      </c>
      <c r="CC45" s="502">
        <v>43738</v>
      </c>
      <c r="CD45" s="502">
        <v>43830</v>
      </c>
      <c r="CE45" s="502">
        <v>43921</v>
      </c>
      <c r="CF45" s="502">
        <v>44012</v>
      </c>
      <c r="CG45" s="502">
        <v>44104</v>
      </c>
      <c r="CH45" s="502">
        <v>44196</v>
      </c>
      <c r="CI45" s="502">
        <v>44286</v>
      </c>
      <c r="CJ45" s="502">
        <v>44377</v>
      </c>
      <c r="CK45" s="502">
        <v>44469</v>
      </c>
      <c r="CL45" s="502">
        <v>44561</v>
      </c>
      <c r="CM45" s="502">
        <v>44651</v>
      </c>
      <c r="CN45" s="502">
        <v>44742</v>
      </c>
      <c r="CO45" s="502">
        <v>44834</v>
      </c>
      <c r="CP45" s="502">
        <v>44926</v>
      </c>
      <c r="CQ45" s="502">
        <v>45016</v>
      </c>
      <c r="CR45" s="502">
        <v>45107</v>
      </c>
      <c r="CS45" s="502">
        <v>45199</v>
      </c>
    </row>
    <row r="46" spans="1:97" x14ac:dyDescent="0.2">
      <c r="A46" s="506" t="s">
        <v>218</v>
      </c>
      <c r="B46" s="502">
        <v>36525</v>
      </c>
      <c r="C46" s="502">
        <v>36616</v>
      </c>
      <c r="D46" s="502">
        <v>36707</v>
      </c>
      <c r="E46" s="502">
        <v>36799</v>
      </c>
      <c r="F46" s="502">
        <v>36891</v>
      </c>
      <c r="G46" s="502">
        <v>36981</v>
      </c>
      <c r="H46" s="502">
        <v>37072</v>
      </c>
      <c r="I46" s="502">
        <v>37164</v>
      </c>
      <c r="J46" s="502">
        <v>37256</v>
      </c>
      <c r="K46" s="502">
        <v>37346</v>
      </c>
      <c r="L46" s="502">
        <v>37437</v>
      </c>
      <c r="M46" s="502">
        <v>37529</v>
      </c>
      <c r="N46" s="502">
        <v>37621</v>
      </c>
      <c r="O46" s="502">
        <v>37711</v>
      </c>
      <c r="P46" s="502">
        <v>37802</v>
      </c>
      <c r="Q46" s="502">
        <v>37894</v>
      </c>
      <c r="R46" s="502">
        <v>37986</v>
      </c>
      <c r="S46" s="502">
        <v>38077</v>
      </c>
      <c r="T46" s="502">
        <v>38168</v>
      </c>
      <c r="U46" s="502">
        <v>38260</v>
      </c>
      <c r="V46" s="502">
        <v>38352</v>
      </c>
      <c r="W46" s="502">
        <v>38442</v>
      </c>
      <c r="X46" s="502">
        <v>38533</v>
      </c>
      <c r="Y46" s="502">
        <v>38625</v>
      </c>
      <c r="Z46" s="502">
        <v>38717</v>
      </c>
      <c r="AA46" s="502">
        <v>38807</v>
      </c>
      <c r="AB46" s="502">
        <v>38898</v>
      </c>
      <c r="AC46" s="502">
        <v>38990</v>
      </c>
      <c r="AD46" s="502">
        <v>39082</v>
      </c>
      <c r="AE46" s="501">
        <v>39172</v>
      </c>
      <c r="AF46" s="501">
        <v>39263</v>
      </c>
      <c r="AG46" s="501">
        <v>39355</v>
      </c>
      <c r="AH46" s="501">
        <v>39447</v>
      </c>
      <c r="AI46" s="502">
        <v>39538</v>
      </c>
      <c r="AJ46" s="502">
        <v>39629</v>
      </c>
      <c r="AK46" s="502">
        <v>39721</v>
      </c>
      <c r="AL46" s="502">
        <v>39813</v>
      </c>
      <c r="AM46" s="502">
        <v>39903</v>
      </c>
      <c r="AN46" s="502">
        <v>39994</v>
      </c>
      <c r="AO46" s="502">
        <v>40086</v>
      </c>
      <c r="AP46" s="502">
        <v>40178</v>
      </c>
      <c r="AQ46" s="502">
        <v>40268</v>
      </c>
      <c r="AR46" s="502">
        <v>40359</v>
      </c>
      <c r="AS46" s="502">
        <v>40451</v>
      </c>
      <c r="AT46" s="502">
        <v>40543</v>
      </c>
      <c r="AU46" s="502">
        <v>40633</v>
      </c>
      <c r="AV46" s="502">
        <v>40724</v>
      </c>
      <c r="AW46" s="502">
        <v>40816</v>
      </c>
      <c r="AX46" s="502">
        <v>40908</v>
      </c>
      <c r="AY46" s="502">
        <v>40999</v>
      </c>
      <c r="AZ46" s="502">
        <v>41090</v>
      </c>
      <c r="BA46" s="502">
        <v>41182</v>
      </c>
      <c r="BB46" s="502">
        <v>41274</v>
      </c>
      <c r="BC46" s="502">
        <v>41364</v>
      </c>
      <c r="BD46" s="502">
        <v>41455</v>
      </c>
      <c r="BE46" s="502">
        <v>41547</v>
      </c>
      <c r="BF46" s="502">
        <v>41639</v>
      </c>
      <c r="BG46" s="502">
        <v>41729</v>
      </c>
      <c r="BH46" s="502">
        <v>41820</v>
      </c>
      <c r="BI46" s="502">
        <v>41912</v>
      </c>
      <c r="BJ46" s="502">
        <v>42004</v>
      </c>
      <c r="BK46" s="502">
        <v>42094</v>
      </c>
      <c r="BL46" s="502">
        <v>42185</v>
      </c>
      <c r="BM46" s="502">
        <v>42277</v>
      </c>
      <c r="BN46" s="502">
        <v>42369</v>
      </c>
      <c r="BO46" s="502">
        <v>42460</v>
      </c>
      <c r="BP46" s="502">
        <v>42551</v>
      </c>
      <c r="BQ46" s="502">
        <v>42643</v>
      </c>
      <c r="BR46" s="502">
        <v>42735</v>
      </c>
      <c r="BS46" s="502">
        <v>42825</v>
      </c>
      <c r="BT46" s="502">
        <v>42916</v>
      </c>
      <c r="BU46" s="502">
        <v>43008</v>
      </c>
      <c r="BV46" s="502">
        <v>43100</v>
      </c>
      <c r="BW46" s="502">
        <v>43190</v>
      </c>
      <c r="BX46" s="502">
        <v>43281</v>
      </c>
      <c r="BY46" s="502">
        <v>43373</v>
      </c>
      <c r="BZ46" s="502">
        <v>43465</v>
      </c>
      <c r="CA46" s="502">
        <v>43555</v>
      </c>
      <c r="CB46" s="502">
        <v>43646</v>
      </c>
      <c r="CC46" s="502">
        <v>43738</v>
      </c>
      <c r="CD46" s="502">
        <v>43830</v>
      </c>
      <c r="CE46" s="502">
        <v>43921</v>
      </c>
      <c r="CF46" s="502">
        <v>44012</v>
      </c>
      <c r="CG46" s="502">
        <v>44104</v>
      </c>
      <c r="CH46" s="502">
        <v>44196</v>
      </c>
      <c r="CI46" s="502">
        <v>44286</v>
      </c>
      <c r="CJ46" s="502">
        <v>44377</v>
      </c>
      <c r="CK46" s="502">
        <v>44469</v>
      </c>
      <c r="CL46" s="502">
        <v>44561</v>
      </c>
      <c r="CM46" s="502">
        <v>44651</v>
      </c>
      <c r="CN46" s="502">
        <v>44742</v>
      </c>
      <c r="CO46" s="502">
        <v>44834</v>
      </c>
      <c r="CP46" s="502">
        <v>44926</v>
      </c>
      <c r="CQ46" s="502">
        <v>45016</v>
      </c>
      <c r="CR46" s="502">
        <v>45107</v>
      </c>
      <c r="CS46" s="502">
        <v>45199</v>
      </c>
    </row>
    <row r="47" spans="1:97" x14ac:dyDescent="0.2">
      <c r="A47" s="506" t="s">
        <v>219</v>
      </c>
      <c r="B47" s="502">
        <v>36525</v>
      </c>
      <c r="C47" s="502">
        <v>36616</v>
      </c>
      <c r="D47" s="502">
        <v>36707</v>
      </c>
      <c r="E47" s="502">
        <v>36799</v>
      </c>
      <c r="F47" s="502">
        <v>36891</v>
      </c>
      <c r="G47" s="502">
        <v>36981</v>
      </c>
      <c r="H47" s="502">
        <v>37072</v>
      </c>
      <c r="I47" s="502">
        <v>37164</v>
      </c>
      <c r="J47" s="502">
        <v>37256</v>
      </c>
      <c r="K47" s="502">
        <v>37346</v>
      </c>
      <c r="L47" s="502">
        <v>37437</v>
      </c>
      <c r="M47" s="502">
        <v>37529</v>
      </c>
      <c r="N47" s="502">
        <v>37621</v>
      </c>
      <c r="O47" s="502">
        <v>37711</v>
      </c>
      <c r="P47" s="502">
        <v>37802</v>
      </c>
      <c r="Q47" s="502">
        <v>37894</v>
      </c>
      <c r="R47" s="502">
        <v>37986</v>
      </c>
      <c r="S47" s="502">
        <v>38077</v>
      </c>
      <c r="T47" s="502">
        <v>38168</v>
      </c>
      <c r="U47" s="502">
        <v>38260</v>
      </c>
      <c r="V47" s="502">
        <v>38352</v>
      </c>
      <c r="W47" s="502">
        <v>38442</v>
      </c>
      <c r="X47" s="502">
        <v>38533</v>
      </c>
      <c r="Y47" s="502">
        <v>38625</v>
      </c>
      <c r="Z47" s="502">
        <v>38717</v>
      </c>
      <c r="AA47" s="502">
        <v>38807</v>
      </c>
      <c r="AB47" s="502">
        <v>38898</v>
      </c>
      <c r="AC47" s="502">
        <v>38990</v>
      </c>
      <c r="AD47" s="502">
        <v>39082</v>
      </c>
      <c r="AE47" s="501">
        <v>39172</v>
      </c>
      <c r="AF47" s="501">
        <v>39263</v>
      </c>
      <c r="AG47" s="501">
        <v>39355</v>
      </c>
      <c r="AH47" s="501">
        <v>39447</v>
      </c>
      <c r="AI47" s="502">
        <v>39538</v>
      </c>
      <c r="AJ47" s="502">
        <v>39629</v>
      </c>
      <c r="AK47" s="502">
        <v>39721</v>
      </c>
      <c r="AL47" s="502">
        <v>39813</v>
      </c>
      <c r="AM47" s="502">
        <v>39903</v>
      </c>
      <c r="AN47" s="502">
        <v>39994</v>
      </c>
      <c r="AO47" s="502">
        <v>40086</v>
      </c>
      <c r="AP47" s="502">
        <v>40178</v>
      </c>
      <c r="AQ47" s="502">
        <v>40268</v>
      </c>
      <c r="AR47" s="502">
        <v>40359</v>
      </c>
      <c r="AS47" s="502">
        <v>40451</v>
      </c>
      <c r="AT47" s="502">
        <v>40543</v>
      </c>
      <c r="AU47" s="502">
        <v>40633</v>
      </c>
      <c r="AV47" s="502">
        <v>40724</v>
      </c>
      <c r="AW47" s="502">
        <v>40816</v>
      </c>
      <c r="AX47" s="502">
        <v>40908</v>
      </c>
      <c r="AY47" s="502">
        <v>40999</v>
      </c>
      <c r="AZ47" s="502">
        <v>41090</v>
      </c>
      <c r="BA47" s="502">
        <v>41182</v>
      </c>
      <c r="BB47" s="502">
        <v>41274</v>
      </c>
      <c r="BC47" s="502">
        <v>41364</v>
      </c>
      <c r="BD47" s="502">
        <v>41455</v>
      </c>
      <c r="BE47" s="502">
        <v>41547</v>
      </c>
      <c r="BF47" s="502">
        <v>41639</v>
      </c>
      <c r="BG47" s="502">
        <v>41729</v>
      </c>
      <c r="BH47" s="502">
        <v>41820</v>
      </c>
      <c r="BI47" s="502">
        <v>41912</v>
      </c>
      <c r="BJ47" s="502">
        <v>42004</v>
      </c>
      <c r="BK47" s="502">
        <v>42094</v>
      </c>
      <c r="BL47" s="502">
        <v>42185</v>
      </c>
      <c r="BM47" s="502">
        <v>42277</v>
      </c>
      <c r="BN47" s="502">
        <v>42369</v>
      </c>
      <c r="BO47" s="502">
        <v>42460</v>
      </c>
      <c r="BP47" s="502">
        <v>42551</v>
      </c>
      <c r="BQ47" s="502">
        <v>42643</v>
      </c>
      <c r="BR47" s="502">
        <v>42735</v>
      </c>
      <c r="BS47" s="502">
        <v>42825</v>
      </c>
      <c r="BT47" s="502">
        <v>42916</v>
      </c>
      <c r="BU47" s="502">
        <v>43008</v>
      </c>
      <c r="BV47" s="502">
        <v>43100</v>
      </c>
      <c r="BW47" s="502">
        <v>43190</v>
      </c>
      <c r="BX47" s="502">
        <v>43281</v>
      </c>
      <c r="BY47" s="502">
        <v>43373</v>
      </c>
      <c r="BZ47" s="502">
        <v>43465</v>
      </c>
      <c r="CA47" s="502">
        <v>43555</v>
      </c>
      <c r="CB47" s="502">
        <v>43646</v>
      </c>
      <c r="CC47" s="502">
        <v>43738</v>
      </c>
      <c r="CD47" s="502">
        <v>43830</v>
      </c>
      <c r="CE47" s="502">
        <v>43921</v>
      </c>
      <c r="CF47" s="502">
        <v>44012</v>
      </c>
      <c r="CG47" s="502">
        <v>44104</v>
      </c>
      <c r="CH47" s="502">
        <v>44196</v>
      </c>
      <c r="CI47" s="502">
        <v>44286</v>
      </c>
      <c r="CJ47" s="502">
        <v>44377</v>
      </c>
      <c r="CK47" s="502">
        <v>44469</v>
      </c>
      <c r="CL47" s="502">
        <v>44561</v>
      </c>
      <c r="CM47" s="502">
        <v>44651</v>
      </c>
      <c r="CN47" s="502">
        <v>44742</v>
      </c>
      <c r="CO47" s="502">
        <v>44834</v>
      </c>
      <c r="CP47" s="502">
        <v>44926</v>
      </c>
      <c r="CQ47" s="502">
        <v>45016</v>
      </c>
      <c r="CR47" s="502">
        <v>45107</v>
      </c>
      <c r="CS47" s="502">
        <v>45199</v>
      </c>
    </row>
    <row r="48" spans="1:97" x14ac:dyDescent="0.2">
      <c r="A48" s="506" t="s">
        <v>220</v>
      </c>
      <c r="B48" s="502">
        <v>36525</v>
      </c>
      <c r="C48" s="502">
        <v>36616</v>
      </c>
      <c r="D48" s="502">
        <v>36707</v>
      </c>
      <c r="E48" s="502">
        <v>36799</v>
      </c>
      <c r="F48" s="502">
        <v>36891</v>
      </c>
      <c r="G48" s="502">
        <v>36981</v>
      </c>
      <c r="H48" s="502">
        <v>37072</v>
      </c>
      <c r="I48" s="502">
        <v>37164</v>
      </c>
      <c r="J48" s="502">
        <v>37256</v>
      </c>
      <c r="K48" s="502">
        <v>37346</v>
      </c>
      <c r="L48" s="502">
        <v>37437</v>
      </c>
      <c r="M48" s="502">
        <v>37529</v>
      </c>
      <c r="N48" s="502">
        <v>37621</v>
      </c>
      <c r="O48" s="502">
        <v>37711</v>
      </c>
      <c r="P48" s="502">
        <v>37802</v>
      </c>
      <c r="Q48" s="502">
        <v>37894</v>
      </c>
      <c r="R48" s="502">
        <v>37986</v>
      </c>
      <c r="S48" s="502">
        <v>38077</v>
      </c>
      <c r="T48" s="502">
        <v>38168</v>
      </c>
      <c r="U48" s="502">
        <v>38260</v>
      </c>
      <c r="V48" s="502">
        <v>38352</v>
      </c>
      <c r="W48" s="502">
        <v>38442</v>
      </c>
      <c r="X48" s="502">
        <v>38533</v>
      </c>
      <c r="Y48" s="502">
        <v>38625</v>
      </c>
      <c r="Z48" s="502">
        <v>38717</v>
      </c>
      <c r="AA48" s="502">
        <v>38807</v>
      </c>
      <c r="AB48" s="502">
        <v>38898</v>
      </c>
      <c r="AC48" s="502">
        <v>38990</v>
      </c>
      <c r="AD48" s="502">
        <v>39082</v>
      </c>
      <c r="AE48" s="501">
        <v>39172</v>
      </c>
      <c r="AF48" s="501">
        <v>39263</v>
      </c>
      <c r="AG48" s="501">
        <v>39355</v>
      </c>
      <c r="AH48" s="501">
        <v>39447</v>
      </c>
      <c r="AI48" s="502">
        <v>39538</v>
      </c>
      <c r="AJ48" s="502">
        <v>39629</v>
      </c>
      <c r="AK48" s="502">
        <v>39721</v>
      </c>
      <c r="AL48" s="502">
        <v>39813</v>
      </c>
      <c r="AM48" s="502">
        <v>39903</v>
      </c>
      <c r="AN48" s="502">
        <v>39994</v>
      </c>
      <c r="AO48" s="502">
        <v>40086</v>
      </c>
      <c r="AP48" s="502">
        <v>40178</v>
      </c>
      <c r="AQ48" s="502">
        <v>40268</v>
      </c>
      <c r="AR48" s="502">
        <v>40359</v>
      </c>
      <c r="AS48" s="502">
        <v>40451</v>
      </c>
      <c r="AT48" s="502">
        <v>40543</v>
      </c>
      <c r="AU48" s="502">
        <v>40633</v>
      </c>
      <c r="AV48" s="502">
        <v>40724</v>
      </c>
      <c r="AW48" s="502">
        <v>40816</v>
      </c>
      <c r="AX48" s="502">
        <v>40908</v>
      </c>
      <c r="AY48" s="502">
        <v>40999</v>
      </c>
      <c r="AZ48" s="502">
        <v>41090</v>
      </c>
      <c r="BA48" s="502">
        <v>41182</v>
      </c>
      <c r="BB48" s="502">
        <v>41274</v>
      </c>
      <c r="BC48" s="502">
        <v>41364</v>
      </c>
      <c r="BD48" s="502">
        <v>41455</v>
      </c>
      <c r="BE48" s="502">
        <v>41547</v>
      </c>
      <c r="BF48" s="502">
        <v>41639</v>
      </c>
      <c r="BG48" s="502">
        <v>41729</v>
      </c>
      <c r="BH48" s="502">
        <v>41820</v>
      </c>
      <c r="BI48" s="502">
        <v>41912</v>
      </c>
      <c r="BJ48" s="502">
        <v>42004</v>
      </c>
      <c r="BK48" s="502">
        <v>42094</v>
      </c>
      <c r="BL48" s="502">
        <v>42185</v>
      </c>
      <c r="BM48" s="502">
        <v>42277</v>
      </c>
      <c r="BN48" s="502">
        <v>42369</v>
      </c>
      <c r="BO48" s="502">
        <v>42460</v>
      </c>
      <c r="BP48" s="502">
        <v>42551</v>
      </c>
      <c r="BQ48" s="502">
        <v>42643</v>
      </c>
      <c r="BR48" s="502">
        <v>42735</v>
      </c>
      <c r="BS48" s="502">
        <v>42825</v>
      </c>
      <c r="BT48" s="502">
        <v>42916</v>
      </c>
      <c r="BU48" s="502">
        <v>43008</v>
      </c>
      <c r="BV48" s="502">
        <v>43100</v>
      </c>
      <c r="BW48" s="502">
        <v>43190</v>
      </c>
      <c r="BX48" s="502">
        <v>43281</v>
      </c>
      <c r="BY48" s="502">
        <v>43373</v>
      </c>
      <c r="BZ48" s="502">
        <v>43465</v>
      </c>
      <c r="CA48" s="502">
        <v>43555</v>
      </c>
      <c r="CB48" s="502">
        <v>43646</v>
      </c>
      <c r="CC48" s="502">
        <v>43738</v>
      </c>
      <c r="CD48" s="502">
        <v>43830</v>
      </c>
      <c r="CE48" s="502">
        <v>43921</v>
      </c>
      <c r="CF48" s="502">
        <v>44012</v>
      </c>
      <c r="CG48" s="502">
        <v>44104</v>
      </c>
      <c r="CH48" s="502">
        <v>44196</v>
      </c>
      <c r="CI48" s="502">
        <v>44286</v>
      </c>
      <c r="CJ48" s="502">
        <v>44377</v>
      </c>
      <c r="CK48" s="502">
        <v>44469</v>
      </c>
      <c r="CL48" s="502">
        <v>44561</v>
      </c>
      <c r="CM48" s="502">
        <v>44651</v>
      </c>
      <c r="CN48" s="502">
        <v>44742</v>
      </c>
      <c r="CO48" s="502">
        <v>44834</v>
      </c>
      <c r="CP48" s="502">
        <v>44926</v>
      </c>
      <c r="CQ48" s="502">
        <v>45016</v>
      </c>
      <c r="CR48" s="502">
        <v>45107</v>
      </c>
      <c r="CS48" s="502">
        <v>45199</v>
      </c>
    </row>
    <row r="49" spans="1:97" x14ac:dyDescent="0.2">
      <c r="A49" s="514" t="s">
        <v>221</v>
      </c>
      <c r="B49" s="515">
        <v>36525</v>
      </c>
      <c r="C49" s="515">
        <v>36616</v>
      </c>
      <c r="D49" s="515">
        <v>36707</v>
      </c>
      <c r="E49" s="515">
        <v>36799</v>
      </c>
      <c r="F49" s="515">
        <v>36891</v>
      </c>
      <c r="G49" s="515">
        <v>36981</v>
      </c>
      <c r="H49" s="515">
        <v>37072</v>
      </c>
      <c r="I49" s="515">
        <v>37164</v>
      </c>
      <c r="J49" s="515">
        <v>37256</v>
      </c>
      <c r="K49" s="515">
        <v>37346</v>
      </c>
      <c r="L49" s="515">
        <v>37437</v>
      </c>
      <c r="M49" s="515">
        <v>37529</v>
      </c>
      <c r="N49" s="515">
        <v>37621</v>
      </c>
      <c r="O49" s="515">
        <v>37711</v>
      </c>
      <c r="P49" s="515">
        <v>37802</v>
      </c>
      <c r="Q49" s="515">
        <v>37894</v>
      </c>
      <c r="R49" s="515">
        <v>37986</v>
      </c>
      <c r="S49" s="515">
        <v>38077</v>
      </c>
      <c r="T49" s="515">
        <v>38168</v>
      </c>
      <c r="U49" s="515">
        <v>38260</v>
      </c>
      <c r="V49" s="515">
        <v>38352</v>
      </c>
      <c r="W49" s="515">
        <v>38442</v>
      </c>
      <c r="X49" s="515">
        <v>38533</v>
      </c>
      <c r="Y49" s="515">
        <v>38625</v>
      </c>
      <c r="Z49" s="515">
        <v>38717</v>
      </c>
      <c r="AA49" s="515">
        <v>38807</v>
      </c>
      <c r="AB49" s="515">
        <v>38898</v>
      </c>
      <c r="AC49" s="515">
        <v>38990</v>
      </c>
      <c r="AD49" s="515">
        <v>39082</v>
      </c>
      <c r="AE49" s="516">
        <v>39172</v>
      </c>
      <c r="AF49" s="516">
        <v>39263</v>
      </c>
      <c r="AG49" s="516">
        <v>39355</v>
      </c>
      <c r="AH49" s="516">
        <v>39447</v>
      </c>
      <c r="AI49" s="515">
        <v>39538</v>
      </c>
      <c r="AJ49" s="515">
        <v>39629</v>
      </c>
      <c r="AK49" s="515">
        <v>39721</v>
      </c>
      <c r="AL49" s="515">
        <v>39813</v>
      </c>
      <c r="AM49" s="515">
        <v>39903</v>
      </c>
      <c r="AN49" s="515">
        <v>39994</v>
      </c>
      <c r="AO49" s="515">
        <v>40086</v>
      </c>
      <c r="AP49" s="515">
        <v>40178</v>
      </c>
      <c r="AQ49" s="515">
        <v>40268</v>
      </c>
      <c r="AR49" s="515">
        <v>40359</v>
      </c>
      <c r="AS49" s="515">
        <v>40451</v>
      </c>
      <c r="AT49" s="515">
        <v>40543</v>
      </c>
      <c r="AU49" s="515">
        <v>40633</v>
      </c>
      <c r="AV49" s="515">
        <v>40724</v>
      </c>
      <c r="AW49" s="515">
        <v>40816</v>
      </c>
      <c r="AX49" s="515">
        <v>40908</v>
      </c>
      <c r="AY49" s="515">
        <v>40999</v>
      </c>
      <c r="AZ49" s="515">
        <v>41090</v>
      </c>
      <c r="BA49" s="515">
        <v>41182</v>
      </c>
      <c r="BB49" s="515">
        <v>41274</v>
      </c>
      <c r="BC49" s="515">
        <v>41364</v>
      </c>
      <c r="BD49" s="515">
        <v>41455</v>
      </c>
      <c r="BE49" s="515">
        <v>41547</v>
      </c>
      <c r="BF49" s="515">
        <v>41639</v>
      </c>
      <c r="BG49" s="515">
        <v>41729</v>
      </c>
      <c r="BH49" s="515">
        <v>41820</v>
      </c>
      <c r="BI49" s="515">
        <v>41912</v>
      </c>
      <c r="BJ49" s="515">
        <v>42004</v>
      </c>
      <c r="BK49" s="515">
        <v>42094</v>
      </c>
      <c r="BL49" s="515">
        <v>42185</v>
      </c>
      <c r="BM49" s="515">
        <v>42277</v>
      </c>
      <c r="BN49" s="515">
        <v>42369</v>
      </c>
      <c r="BO49" s="515">
        <v>42460</v>
      </c>
      <c r="BP49" s="515">
        <v>42551</v>
      </c>
      <c r="BQ49" s="515">
        <v>42643</v>
      </c>
      <c r="BR49" s="515">
        <v>42735</v>
      </c>
      <c r="BS49" s="515">
        <v>42825</v>
      </c>
      <c r="BT49" s="515">
        <v>42916</v>
      </c>
      <c r="BU49" s="515">
        <v>43008</v>
      </c>
      <c r="BV49" s="515">
        <v>43100</v>
      </c>
      <c r="BW49" s="515">
        <v>43190</v>
      </c>
      <c r="BX49" s="515">
        <v>43281</v>
      </c>
      <c r="BY49" s="515">
        <v>43373</v>
      </c>
      <c r="BZ49" s="515">
        <v>43465</v>
      </c>
      <c r="CA49" s="515">
        <v>43555</v>
      </c>
      <c r="CB49" s="515">
        <v>43646</v>
      </c>
      <c r="CC49" s="515">
        <v>43738</v>
      </c>
      <c r="CD49" s="515">
        <v>43830</v>
      </c>
      <c r="CE49" s="515">
        <v>43921</v>
      </c>
      <c r="CF49" s="515">
        <v>44012</v>
      </c>
      <c r="CG49" s="515">
        <v>44104</v>
      </c>
      <c r="CH49" s="515">
        <v>44196</v>
      </c>
      <c r="CI49" s="515">
        <v>44286</v>
      </c>
      <c r="CJ49" s="515">
        <v>44377</v>
      </c>
      <c r="CK49" s="515">
        <v>44469</v>
      </c>
      <c r="CL49" s="515">
        <v>44561</v>
      </c>
      <c r="CM49" s="515">
        <v>44651</v>
      </c>
      <c r="CN49" s="515">
        <v>44742</v>
      </c>
      <c r="CO49" s="515">
        <v>44834</v>
      </c>
      <c r="CP49" s="515">
        <v>44926</v>
      </c>
      <c r="CQ49" s="515">
        <v>45016</v>
      </c>
      <c r="CR49" s="515">
        <v>45107</v>
      </c>
      <c r="CS49" s="515">
        <v>45199</v>
      </c>
    </row>
    <row r="50" spans="1:97" x14ac:dyDescent="0.2">
      <c r="A50" s="38"/>
      <c r="AC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row>
    <row r="51" spans="1:97" x14ac:dyDescent="0.2">
      <c r="A51" s="38"/>
      <c r="AC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row>
    <row r="52" spans="1:97" x14ac:dyDescent="0.2">
      <c r="A52" s="38"/>
      <c r="AC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row>
    <row r="53" spans="1:97" x14ac:dyDescent="0.2">
      <c r="A53" s="38"/>
      <c r="AC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row>
    <row r="54" spans="1:97" x14ac:dyDescent="0.2">
      <c r="A54" s="38"/>
      <c r="AC54" s="188"/>
      <c r="AO54" s="188"/>
      <c r="AP54" s="188"/>
      <c r="AQ54" s="188"/>
      <c r="AR54" s="188"/>
      <c r="AS54" s="188"/>
      <c r="AT54" s="188"/>
      <c r="AU54" s="188"/>
      <c r="AV54" s="188"/>
      <c r="AW54" s="188"/>
      <c r="AX54" s="188"/>
      <c r="AY54" s="188"/>
      <c r="AZ54" s="188"/>
      <c r="BA54" s="188"/>
      <c r="BB54" s="188"/>
      <c r="BC54" s="188"/>
      <c r="BD54" s="188"/>
      <c r="BE54" s="188"/>
      <c r="BF54" s="188"/>
      <c r="BG54" s="188"/>
      <c r="BH54" s="188"/>
      <c r="BI54" s="188"/>
      <c r="BJ54" s="188"/>
      <c r="BK54" s="188"/>
      <c r="BL54" s="188"/>
      <c r="BM54" s="188"/>
      <c r="BN54" s="188"/>
      <c r="BO54" s="188"/>
      <c r="BP54" s="188"/>
      <c r="BQ54" s="188"/>
      <c r="BR54" s="188"/>
      <c r="BS54" s="188"/>
      <c r="BT54" s="188"/>
      <c r="BU54" s="188"/>
      <c r="BV54" s="188"/>
      <c r="BW54" s="188"/>
      <c r="BX54" s="188"/>
      <c r="BY54" s="188"/>
      <c r="BZ54" s="188"/>
      <c r="CA54" s="188"/>
      <c r="CB54" s="188"/>
      <c r="CC54" s="188"/>
      <c r="CD54" s="188"/>
      <c r="CE54" s="188"/>
      <c r="CF54" s="188"/>
      <c r="CG54" s="188"/>
      <c r="CH54" s="188"/>
      <c r="CI54" s="188"/>
      <c r="CJ54" s="188"/>
      <c r="CK54" s="188"/>
      <c r="CL54" s="188"/>
      <c r="CM54" s="188"/>
      <c r="CN54" s="188"/>
      <c r="CO54" s="188"/>
      <c r="CP54" s="188"/>
      <c r="CQ54" s="188"/>
      <c r="CR54" s="188"/>
      <c r="CS54" s="188"/>
    </row>
    <row r="55" spans="1:97" x14ac:dyDescent="0.2">
      <c r="AC55" s="188"/>
      <c r="AO55" s="188"/>
      <c r="AP55" s="188"/>
      <c r="AQ55" s="188"/>
      <c r="AR55" s="188"/>
      <c r="AS55" s="188"/>
      <c r="AT55" s="188"/>
      <c r="AU55" s="188"/>
      <c r="AV55" s="188"/>
      <c r="AW55" s="188"/>
      <c r="AX55" s="188"/>
      <c r="AY55" s="188"/>
      <c r="AZ55" s="188"/>
      <c r="BA55" s="188"/>
      <c r="BB55" s="188"/>
      <c r="BC55" s="188"/>
      <c r="BD55" s="188"/>
      <c r="BE55" s="188"/>
      <c r="BF55" s="188"/>
      <c r="BG55" s="188"/>
      <c r="BH55" s="188"/>
      <c r="BI55" s="188"/>
      <c r="BJ55" s="188"/>
      <c r="BK55" s="188"/>
      <c r="BL55" s="188"/>
      <c r="BM55" s="188"/>
      <c r="BN55" s="188"/>
      <c r="BO55" s="188"/>
      <c r="BP55" s="188"/>
      <c r="BQ55" s="188"/>
      <c r="BR55" s="188"/>
      <c r="BS55" s="188"/>
      <c r="BT55" s="188"/>
      <c r="BU55" s="188"/>
      <c r="BV55" s="188"/>
      <c r="BW55" s="188"/>
      <c r="BX55" s="188"/>
      <c r="BY55" s="188"/>
      <c r="BZ55" s="188"/>
      <c r="CA55" s="188"/>
      <c r="CB55" s="188"/>
      <c r="CC55" s="188"/>
      <c r="CD55" s="188"/>
      <c r="CE55" s="188"/>
      <c r="CF55" s="188"/>
      <c r="CG55" s="188"/>
      <c r="CH55" s="188"/>
      <c r="CI55" s="188"/>
      <c r="CJ55" s="188"/>
      <c r="CK55" s="188"/>
      <c r="CL55" s="188"/>
      <c r="CM55" s="188"/>
      <c r="CN55" s="188"/>
      <c r="CO55" s="188"/>
      <c r="CP55" s="188"/>
      <c r="CQ55" s="188"/>
      <c r="CR55" s="188"/>
      <c r="CS55" s="188"/>
    </row>
  </sheetData>
  <sheetProtection sheet="1" objects="1" scenarios="1"/>
  <phoneticPr fontId="0" type="noConversion"/>
  <pageMargins left="0.75" right="0.75" top="1" bottom="1" header="0.5" footer="0.5"/>
  <pageSetup scale="11"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228</vt:i4>
      </vt:variant>
    </vt:vector>
  </HeadingPairs>
  <TitlesOfParts>
    <vt:vector size="248" baseType="lpstr">
      <vt:lpstr>Contents</vt:lpstr>
      <vt:lpstr>CWSOutcomes</vt:lpstr>
      <vt:lpstr>RatesCharts</vt:lpstr>
      <vt:lpstr>4-S1Chart</vt:lpstr>
      <vt:lpstr>OtherCharts</vt:lpstr>
      <vt:lpstr>4-P5Chart</vt:lpstr>
      <vt:lpstr>Methodologies</vt:lpstr>
      <vt:lpstr>StartDates</vt:lpstr>
      <vt:lpstr>EndDates</vt:lpstr>
      <vt:lpstr>Numerators</vt:lpstr>
      <vt:lpstr>Denominators</vt:lpstr>
      <vt:lpstr>Performance</vt:lpstr>
      <vt:lpstr>National</vt:lpstr>
      <vt:lpstr>CA_Performance</vt:lpstr>
      <vt:lpstr>CWSOutcomes_CompareToBaseline</vt:lpstr>
      <vt:lpstr>CWSOutcomes_DynamicCompare</vt:lpstr>
      <vt:lpstr>CWSOutcomes_5YrCompare</vt:lpstr>
      <vt:lpstr>Reference</vt:lpstr>
      <vt:lpstr>ChartReference</vt:lpstr>
      <vt:lpstr>ChartReference2</vt:lpstr>
      <vt:lpstr>CFSR_P_1_Denominators</vt:lpstr>
      <vt:lpstr>CFSR_P_1_EndDates</vt:lpstr>
      <vt:lpstr>CFSR_P_1_Numerators</vt:lpstr>
      <vt:lpstr>CFSR_P_1_Performance</vt:lpstr>
      <vt:lpstr>CFSR_P_1_StartDates</vt:lpstr>
      <vt:lpstr>CFSR_P_2_Denominators</vt:lpstr>
      <vt:lpstr>CFSR_P_2_EndDates</vt:lpstr>
      <vt:lpstr>CFSR_P_2_Numerators</vt:lpstr>
      <vt:lpstr>CFSR_P_2_Performance</vt:lpstr>
      <vt:lpstr>CFSR_P_2_StartDates</vt:lpstr>
      <vt:lpstr>CFSR_P_3_Denominators</vt:lpstr>
      <vt:lpstr>CFSR_P_3_EndDates</vt:lpstr>
      <vt:lpstr>CFSR_P_3_Numerators</vt:lpstr>
      <vt:lpstr>CFSR_P_3_Performance</vt:lpstr>
      <vt:lpstr>CFSR_P_3_StartDates</vt:lpstr>
      <vt:lpstr>CFSR_P_4_Denominators</vt:lpstr>
      <vt:lpstr>CFSR_P_4_EndDates</vt:lpstr>
      <vt:lpstr>CFSR_P_4_Numerators</vt:lpstr>
      <vt:lpstr>CFSR_P_4_Performance</vt:lpstr>
      <vt:lpstr>CFSR_P_4_StartDates</vt:lpstr>
      <vt:lpstr>CFSR_P_5_Denominators</vt:lpstr>
      <vt:lpstr>CFSR_P_5_EndDates</vt:lpstr>
      <vt:lpstr>CFSR_P_5_Numerators</vt:lpstr>
      <vt:lpstr>CFSR_P_5_Performance</vt:lpstr>
      <vt:lpstr>CFSR_P_5_StartDates</vt:lpstr>
      <vt:lpstr>CFSR_S_1_Denominators</vt:lpstr>
      <vt:lpstr>CFSR_S_1_EndDates</vt:lpstr>
      <vt:lpstr>CFSR_S_1_Numerators</vt:lpstr>
      <vt:lpstr>CFSR_S_1_Performance</vt:lpstr>
      <vt:lpstr>CFSR_S_1_StartDates</vt:lpstr>
      <vt:lpstr>CFSR_S_2_Denominators</vt:lpstr>
      <vt:lpstr>CFSR_S_2_EndDates</vt:lpstr>
      <vt:lpstr>CFSR_S_2_Numerators</vt:lpstr>
      <vt:lpstr>CFSR_S_2_Performance</vt:lpstr>
      <vt:lpstr>CFSR_S_2_StartDates</vt:lpstr>
      <vt:lpstr>ColumnTitleRegion1.a4.o49.2</vt:lpstr>
      <vt:lpstr>CWS_2_B_10D_Denominators</vt:lpstr>
      <vt:lpstr>CWS_2_B_10D_EndDates</vt:lpstr>
      <vt:lpstr>CWS_2_B_10D_Numerators</vt:lpstr>
      <vt:lpstr>CWS_2_B_10D_Performance</vt:lpstr>
      <vt:lpstr>CWS_2_B_10D_StartDates</vt:lpstr>
      <vt:lpstr>CWS_2_B_Imm_Denominators</vt:lpstr>
      <vt:lpstr>CWS_2_B_Imm_EndDates</vt:lpstr>
      <vt:lpstr>CWS_2_B_Imm_Numerators</vt:lpstr>
      <vt:lpstr>CWS_2_B_Imm_Performance</vt:lpstr>
      <vt:lpstr>CWS_2_B_Imm_StartDates</vt:lpstr>
      <vt:lpstr>CWS_2_D_10D_Denominators</vt:lpstr>
      <vt:lpstr>CWS_2_D_10D_EndDates</vt:lpstr>
      <vt:lpstr>CWS_2_D_10D_Numerators</vt:lpstr>
      <vt:lpstr>CWS_2_D_10D_Performance</vt:lpstr>
      <vt:lpstr>CWS_2_D_10D_StartDates</vt:lpstr>
      <vt:lpstr>CWS_2_D_Imm_Denominators</vt:lpstr>
      <vt:lpstr>CWS_2_D_Imm_EndDates</vt:lpstr>
      <vt:lpstr>CWS_2_D_Imm_Numerators</vt:lpstr>
      <vt:lpstr>CWS_2_D_Imm_Performance</vt:lpstr>
      <vt:lpstr>CWS_2_D_Imm_StartDates</vt:lpstr>
      <vt:lpstr>CWS_2_F_1_Denominators</vt:lpstr>
      <vt:lpstr>CWS_2_F_1_EndDates</vt:lpstr>
      <vt:lpstr>CWS_2_F_1_Numerators</vt:lpstr>
      <vt:lpstr>CWS_2_F_1_Performance</vt:lpstr>
      <vt:lpstr>CWS_2_F_1_StartDates</vt:lpstr>
      <vt:lpstr>CWS_2_F_2_Denominators</vt:lpstr>
      <vt:lpstr>CWS_2_F_2_EndDates</vt:lpstr>
      <vt:lpstr>CWS_2_F_2_Numerators</vt:lpstr>
      <vt:lpstr>CWS_2_F_2_Performance</vt:lpstr>
      <vt:lpstr>CWS_2_F_2_StartDates</vt:lpstr>
      <vt:lpstr>CWS_2_S_1_Denominators</vt:lpstr>
      <vt:lpstr>CWS_2_S_1_EndDates</vt:lpstr>
      <vt:lpstr>CWS_2_S_1_Numerators</vt:lpstr>
      <vt:lpstr>CWS_2_S_1_Performance</vt:lpstr>
      <vt:lpstr>CWS_2_S_1_StartDates</vt:lpstr>
      <vt:lpstr>CWS_2_S_2_Denominators</vt:lpstr>
      <vt:lpstr>CWS_2_S_2_EndDates</vt:lpstr>
      <vt:lpstr>CWS_2_S_2_Numerators</vt:lpstr>
      <vt:lpstr>CWS_2_S_2_Performance</vt:lpstr>
      <vt:lpstr>CWS_2_S_2_StartDates</vt:lpstr>
      <vt:lpstr>CWS_4_B_E_FFA_Denominators</vt:lpstr>
      <vt:lpstr>CWS_4_B_E_FFA_EndDates</vt:lpstr>
      <vt:lpstr>CWS_4_B_E_FFA_Numerators</vt:lpstr>
      <vt:lpstr>CWS_4_B_E_FFA_Performance</vt:lpstr>
      <vt:lpstr>CWS_4_B_E_FFA_StartDates</vt:lpstr>
      <vt:lpstr>CWS_4_B_E_FOS_Denominators</vt:lpstr>
      <vt:lpstr>CWS_4_B_E_FOS_EndDates</vt:lpstr>
      <vt:lpstr>CWS_4_B_E_FOS_Numerators</vt:lpstr>
      <vt:lpstr>CWS_4_B_E_FOS_Performance</vt:lpstr>
      <vt:lpstr>CWS_4_B_E_FOS_StartDates</vt:lpstr>
      <vt:lpstr>CWS_4_B_E_GS_Denominators</vt:lpstr>
      <vt:lpstr>CWS_4_B_E_GS_EndDates</vt:lpstr>
      <vt:lpstr>CWS_4_B_E_GS_Numerators</vt:lpstr>
      <vt:lpstr>CWS_4_B_E_GS_Performance</vt:lpstr>
      <vt:lpstr>CWS_4_B_E_GS_StartDates</vt:lpstr>
      <vt:lpstr>CWS_4_B_E_KIN_Denominators</vt:lpstr>
      <vt:lpstr>CWS_4_B_E_KIN_EndDates</vt:lpstr>
      <vt:lpstr>CWS_4_B_E_KIN_Numerators</vt:lpstr>
      <vt:lpstr>CWS_4_B_E_KIN_Performance</vt:lpstr>
      <vt:lpstr>CWS_4_B_E_KIN_StartDates</vt:lpstr>
      <vt:lpstr>CWS_4_B_E_OTH_Denominators</vt:lpstr>
      <vt:lpstr>CWS_4_B_E_OTH_EndDates</vt:lpstr>
      <vt:lpstr>CWS_4_B_E_OTH_Numerators</vt:lpstr>
      <vt:lpstr>CWS_4_B_E_OTH_Performance</vt:lpstr>
      <vt:lpstr>CWS_4_B_E_OTH_StartDates</vt:lpstr>
      <vt:lpstr>CWS_4_B_P_FFA_Denominators</vt:lpstr>
      <vt:lpstr>CWS_4_B_P_FFA_EndDates</vt:lpstr>
      <vt:lpstr>CWS_4_B_P_FFA_Numerators</vt:lpstr>
      <vt:lpstr>CWS_4_B_P_FFA_Performance</vt:lpstr>
      <vt:lpstr>CWS_4_B_P_FFA_StartDates</vt:lpstr>
      <vt:lpstr>CWS_4_B_P_FOS_Denominators</vt:lpstr>
      <vt:lpstr>CWS_4_B_P_FOS_EndDates</vt:lpstr>
      <vt:lpstr>CWS_4_B_P_FOS_Numerators</vt:lpstr>
      <vt:lpstr>CWS_4_B_P_FOS_Performance</vt:lpstr>
      <vt:lpstr>CWS_4_B_P_FOS_StartDates</vt:lpstr>
      <vt:lpstr>CWS_4_B_P_GS_Denominators</vt:lpstr>
      <vt:lpstr>CWS_4_B_P_GS_EndDates</vt:lpstr>
      <vt:lpstr>CWS_4_B_P_GS_Numerators</vt:lpstr>
      <vt:lpstr>CWS_4_B_P_GS_Performance</vt:lpstr>
      <vt:lpstr>CWS_4_B_P_GS_StartDates</vt:lpstr>
      <vt:lpstr>CWS_4_B_P_KIN_Denominators</vt:lpstr>
      <vt:lpstr>CWS_4_B_P_KIN_EndDates</vt:lpstr>
      <vt:lpstr>CWS_4_B_P_KIN_Numerators</vt:lpstr>
      <vt:lpstr>CWS_4_B_P_KIN_Performance</vt:lpstr>
      <vt:lpstr>CWS_4_B_P_KIN_StartDates</vt:lpstr>
      <vt:lpstr>CWS_4_B_P_OTH_Denominators</vt:lpstr>
      <vt:lpstr>CWS_4_B_P_OTH_EndDates</vt:lpstr>
      <vt:lpstr>CWS_4_B_P_OTH_Numerators</vt:lpstr>
      <vt:lpstr>CWS_4_B_P_OTH_Performance</vt:lpstr>
      <vt:lpstr>CWS_4_B_P_OTH_StartDates</vt:lpstr>
      <vt:lpstr>CWS_4_C_P_Denominators</vt:lpstr>
      <vt:lpstr>CWS_4_C_P_EndDates</vt:lpstr>
      <vt:lpstr>CWS_4_C_P_Numerators</vt:lpstr>
      <vt:lpstr>CWS_4_C_P_Performance</vt:lpstr>
      <vt:lpstr>CWS_4_C_P_StartDates</vt:lpstr>
      <vt:lpstr>CWS_4A_A_Denominators</vt:lpstr>
      <vt:lpstr>CWS_4A_A_EndDates</vt:lpstr>
      <vt:lpstr>CWS_4A_A_Numerators</vt:lpstr>
      <vt:lpstr>CWS_4A_A_Performance</vt:lpstr>
      <vt:lpstr>CWS_4A_A_StartDates</vt:lpstr>
      <vt:lpstr>CWS_4A_S_Denominators</vt:lpstr>
      <vt:lpstr>CWS_4A_S_EndDates</vt:lpstr>
      <vt:lpstr>CWS_4A_S_Numerators</vt:lpstr>
      <vt:lpstr>CWS_4A_S_Performance</vt:lpstr>
      <vt:lpstr>CWS_4A_S_StartDates</vt:lpstr>
      <vt:lpstr>CWS_5_B_1_Denominators</vt:lpstr>
      <vt:lpstr>CWS_5_B_1_EndDates</vt:lpstr>
      <vt:lpstr>CWS_5_B_1_Numerators</vt:lpstr>
      <vt:lpstr>CWS_5_B_1_Performance</vt:lpstr>
      <vt:lpstr>CWS_5_B_1_StartDates</vt:lpstr>
      <vt:lpstr>CWS_5_B_2_Denominators</vt:lpstr>
      <vt:lpstr>CWS_5_B_2_EndDates</vt:lpstr>
      <vt:lpstr>CWS_5_B_2_Numerators</vt:lpstr>
      <vt:lpstr>CWS_5_B_2_Performance</vt:lpstr>
      <vt:lpstr>CWS_5_B_2_StartDates</vt:lpstr>
      <vt:lpstr>CWS_5_F_Denominators</vt:lpstr>
      <vt:lpstr>CWS_5_F_EndDates</vt:lpstr>
      <vt:lpstr>CWS_5_F_Numerators</vt:lpstr>
      <vt:lpstr>CWS_5_F_Performance</vt:lpstr>
      <vt:lpstr>CWS_5_F_StartDates</vt:lpstr>
      <vt:lpstr>CWS_6_B_Denominators</vt:lpstr>
      <vt:lpstr>CWS_6_B_EndDates</vt:lpstr>
      <vt:lpstr>CWS_6_B_Numerators</vt:lpstr>
      <vt:lpstr>CWS_6_B_Performance</vt:lpstr>
      <vt:lpstr>CWS_6_B_StartDates</vt:lpstr>
      <vt:lpstr>CWS_8_A_Emp_Denominators</vt:lpstr>
      <vt:lpstr>CWS_8_A_Emp_EndDates</vt:lpstr>
      <vt:lpstr>CWS_8_A_Emp_Numerators</vt:lpstr>
      <vt:lpstr>CWS_8_A_Emp_Performance</vt:lpstr>
      <vt:lpstr>CWS_8_A_Emp_StartDates</vt:lpstr>
      <vt:lpstr>CWS_8_A_Housing_Denominators</vt:lpstr>
      <vt:lpstr>CWS_8_A_Housing_EndDates</vt:lpstr>
      <vt:lpstr>CWS_8_A_Housing_Numerators</vt:lpstr>
      <vt:lpstr>CWS_8_A_Housing_Performance</vt:lpstr>
      <vt:lpstr>CWS_8_A_Housing_StartDates</vt:lpstr>
      <vt:lpstr>CWS_8_A_HS_Denominators</vt:lpstr>
      <vt:lpstr>CWS_8_A_HS_EndDates</vt:lpstr>
      <vt:lpstr>CWS_8_A_HS_Numerators</vt:lpstr>
      <vt:lpstr>CWS_8_A_HS_Performance</vt:lpstr>
      <vt:lpstr>CWS_8_A_HS_StartDates</vt:lpstr>
      <vt:lpstr>CWS_8_A_Perm_Denominators</vt:lpstr>
      <vt:lpstr>CWS_8_A_Perm_EndDates</vt:lpstr>
      <vt:lpstr>CWS_8_A_Perm_Numerators</vt:lpstr>
      <vt:lpstr>CWS_8_A_Perm_Performance</vt:lpstr>
      <vt:lpstr>CWS_8_A_Perm_StartDates</vt:lpstr>
      <vt:lpstr>Denominators</vt:lpstr>
      <vt:lpstr>Numerators</vt:lpstr>
      <vt:lpstr>ParticipationRatesMeasures</vt:lpstr>
      <vt:lpstr>PercentageMeasures</vt:lpstr>
      <vt:lpstr>Performance</vt:lpstr>
      <vt:lpstr>PR_1_Denominators</vt:lpstr>
      <vt:lpstr>PR_1_EndDates</vt:lpstr>
      <vt:lpstr>PR_1_Numerators</vt:lpstr>
      <vt:lpstr>PR_1_Performance</vt:lpstr>
      <vt:lpstr>PR_1_StartDates</vt:lpstr>
      <vt:lpstr>PR_2_Denominators</vt:lpstr>
      <vt:lpstr>PR_2_EndDates</vt:lpstr>
      <vt:lpstr>PR_2_Numerators</vt:lpstr>
      <vt:lpstr>PR_2_Performance</vt:lpstr>
      <vt:lpstr>PR_2_StartDates</vt:lpstr>
      <vt:lpstr>PR_3_Denominators</vt:lpstr>
      <vt:lpstr>PR_3_EndDates</vt:lpstr>
      <vt:lpstr>PR_3_Numerators</vt:lpstr>
      <vt:lpstr>PR_3_Performance</vt:lpstr>
      <vt:lpstr>PR_3_StartDates</vt:lpstr>
      <vt:lpstr>PR_4_Denominators</vt:lpstr>
      <vt:lpstr>PR_4_EndDates</vt:lpstr>
      <vt:lpstr>PR_4_Numerators</vt:lpstr>
      <vt:lpstr>PR_4_Performance</vt:lpstr>
      <vt:lpstr>PR_4_StartDates</vt:lpstr>
      <vt:lpstr>PR_5_Denominators</vt:lpstr>
      <vt:lpstr>PR_5_EndDates</vt:lpstr>
      <vt:lpstr>PR_5_Numerators</vt:lpstr>
      <vt:lpstr>PR_5_Performance</vt:lpstr>
      <vt:lpstr>PR_5_StartDates</vt:lpstr>
      <vt:lpstr>RatesCharts!Print_Area</vt:lpstr>
      <vt:lpstr>RatePer100KMeasures</vt:lpstr>
      <vt:lpstr>RatePer1KMeasures</vt:lpstr>
      <vt:lpstr>TitleRegion1.a4.cq49.10</vt:lpstr>
      <vt:lpstr>TitleRegion1.a4.cq49.11</vt:lpstr>
      <vt:lpstr>TitleRegion1.a4.cq49.12</vt:lpstr>
      <vt:lpstr>TitleRegion1.a4.cq49.13</vt:lpstr>
      <vt:lpstr>TitleRegion1.a4.cq49.14</vt:lpstr>
      <vt:lpstr>TitleRegion1.a4.cq49.8</vt:lpstr>
      <vt:lpstr>TitleRegion1.a4.cq49.9</vt:lpstr>
      <vt:lpstr>TitleRegion1.a4.e49.7</vt:lpstr>
      <vt:lpstr>TitleRegion1.a4.o49.2</vt:lpstr>
      <vt:lpstr>TitleRegion1.a42.m49.3</vt:lpstr>
      <vt:lpstr>TitleRegion1.a42.m52.4</vt:lpstr>
      <vt:lpstr>TitleRegion1.a42.m52.5</vt:lpstr>
      <vt:lpstr>TitleRegion1.a42.m52.6</vt:lpstr>
      <vt:lpstr>TitleRegion1.a5.c18.1</vt:lpstr>
    </vt:vector>
  </TitlesOfParts>
  <Company>CCWIP, UC Berkeley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CWS Outcomes System Summary. Northern Region. Q3 2023 Data Extract. Agency Child Welfare.</dc:title>
  <dc:creator>BDawson</dc:creator>
  <cp:lastModifiedBy>William DAWSON</cp:lastModifiedBy>
  <cp:lastPrinted>2023-10-06T18:46:05Z</cp:lastPrinted>
  <dcterms:created xsi:type="dcterms:W3CDTF">2007-05-11T14:35:37Z</dcterms:created>
  <dcterms:modified xsi:type="dcterms:W3CDTF">2024-01-03T03:05:22Z</dcterms:modified>
</cp:coreProperties>
</file>